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467"/>
  </bookViews>
  <sheets>
    <sheet name="ПМСП" sheetId="16" r:id="rId1"/>
    <sheet name="стац" sheetId="21" r:id="rId2"/>
  </sheets>
  <definedNames>
    <definedName name="_xlnm._FilterDatabase" localSheetId="0" hidden="1">ПМСП!$A$73:$AC$268</definedName>
    <definedName name="_xlnm._FilterDatabase" localSheetId="1" hidden="1">стац!$A$40:$AA$81</definedName>
    <definedName name="_xlnm.Print_Titles" localSheetId="0">ПМСП!$4:$7</definedName>
    <definedName name="_xlnm.Print_Titles" localSheetId="1">стац!$4:$7</definedName>
    <definedName name="_xlnm.Print_Area" localSheetId="0">ПМСП!$A$1:$AC$395</definedName>
    <definedName name="_xlnm.Print_Area" localSheetId="1">стац!$A$1:$AA$185</definedName>
  </definedNames>
  <calcPr calcId="162913" refMode="R1C1"/>
</workbook>
</file>

<file path=xl/calcChain.xml><?xml version="1.0" encoding="utf-8"?>
<calcChain xmlns="http://schemas.openxmlformats.org/spreadsheetml/2006/main">
  <c r="Z275" i="16" l="1"/>
  <c r="N343" i="16" l="1"/>
  <c r="P343" i="16"/>
  <c r="R343" i="16"/>
  <c r="S343" i="16"/>
  <c r="T343" i="16"/>
  <c r="V343" i="16"/>
  <c r="AB343" i="16"/>
  <c r="Z333" i="16"/>
  <c r="W333" i="16"/>
  <c r="U333" i="16"/>
  <c r="Q333" i="16"/>
  <c r="O333" i="16"/>
  <c r="M333" i="16"/>
  <c r="K332" i="16"/>
  <c r="K333" i="16" s="1"/>
  <c r="X332" i="16" l="1"/>
  <c r="Y332" i="16"/>
  <c r="K146" i="16"/>
  <c r="Y333" i="16" l="1"/>
  <c r="AA332" i="16"/>
  <c r="X333" i="16"/>
  <c r="M146" i="16"/>
  <c r="X146" i="16" s="1"/>
  <c r="AC332" i="16" l="1"/>
  <c r="AA333" i="16"/>
  <c r="Y146" i="16"/>
  <c r="AA146" i="16" s="1"/>
  <c r="AC333" i="16" l="1"/>
  <c r="AC146" i="16"/>
  <c r="K135" i="16" l="1"/>
  <c r="M135" i="16" l="1"/>
  <c r="K33" i="16"/>
  <c r="S33" i="16"/>
  <c r="X135" i="16" l="1"/>
  <c r="M33" i="16"/>
  <c r="Y135" i="16" l="1"/>
  <c r="AA135" i="16" s="1"/>
  <c r="X33" i="16"/>
  <c r="U265" i="16"/>
  <c r="Y33" i="16" l="1"/>
  <c r="AA33" i="16" s="1"/>
  <c r="AC33" i="16" s="1"/>
  <c r="AC135" i="16"/>
  <c r="W368" i="16"/>
  <c r="K368" i="16"/>
  <c r="X368" i="16" s="1"/>
  <c r="W358" i="16"/>
  <c r="K358" i="16"/>
  <c r="Q175" i="21"/>
  <c r="K175" i="21"/>
  <c r="K52" i="21"/>
  <c r="Y368" i="16" l="1"/>
  <c r="AA368" i="16" s="1"/>
  <c r="AC368" i="16" s="1"/>
  <c r="V175" i="21"/>
  <c r="X358" i="16"/>
  <c r="U91" i="16"/>
  <c r="U90" i="16"/>
  <c r="U89" i="16"/>
  <c r="W175" i="21" l="1"/>
  <c r="Y175" i="21" s="1"/>
  <c r="AA175" i="21" s="1"/>
  <c r="Y358" i="16"/>
  <c r="AA358" i="16" s="1"/>
  <c r="Z158" i="16"/>
  <c r="K97" i="16"/>
  <c r="AC358" i="16" l="1"/>
  <c r="M97" i="16"/>
  <c r="X97" i="16" s="1"/>
  <c r="Y97" i="16" l="1"/>
  <c r="AA97" i="16" s="1"/>
  <c r="AC97" i="16" l="1"/>
  <c r="Q120" i="16" l="1"/>
  <c r="K120" i="16"/>
  <c r="Q28" i="16"/>
  <c r="K28" i="16"/>
  <c r="U232" i="16"/>
  <c r="K232" i="16"/>
  <c r="K142" i="16"/>
  <c r="K265" i="16"/>
  <c r="M265" i="16" s="1"/>
  <c r="M120" i="16" l="1"/>
  <c r="M28" i="16"/>
  <c r="M232" i="16"/>
  <c r="M142" i="16"/>
  <c r="X265" i="16"/>
  <c r="Q49" i="16"/>
  <c r="K49" i="16"/>
  <c r="M49" i="16" s="1"/>
  <c r="Y265" i="16" l="1"/>
  <c r="AA265" i="16" s="1"/>
  <c r="AC265" i="16" s="1"/>
  <c r="X142" i="16"/>
  <c r="X120" i="16"/>
  <c r="X28" i="16"/>
  <c r="X232" i="16"/>
  <c r="X49" i="16"/>
  <c r="K48" i="16"/>
  <c r="M48" i="16" s="1"/>
  <c r="Y232" i="16" l="1"/>
  <c r="AA232" i="16" s="1"/>
  <c r="Y142" i="16"/>
  <c r="AA142" i="16" s="1"/>
  <c r="Y120" i="16"/>
  <c r="AA120" i="16" s="1"/>
  <c r="Y28" i="16"/>
  <c r="AA28" i="16" s="1"/>
  <c r="Y49" i="16"/>
  <c r="AA49" i="16" s="1"/>
  <c r="X48" i="16"/>
  <c r="K23" i="16"/>
  <c r="AC232" i="16" l="1"/>
  <c r="AC142" i="16"/>
  <c r="AC120" i="16"/>
  <c r="AC28" i="16"/>
  <c r="AC49" i="16"/>
  <c r="Y48" i="16"/>
  <c r="AA48" i="16" s="1"/>
  <c r="AC48" i="16" s="1"/>
  <c r="K14" i="21" l="1"/>
  <c r="X35" i="21" l="1"/>
  <c r="X30" i="21"/>
  <c r="U30" i="21"/>
  <c r="S30" i="21"/>
  <c r="Q30" i="21"/>
  <c r="O30" i="21"/>
  <c r="X22" i="21"/>
  <c r="U22" i="21"/>
  <c r="S22" i="21"/>
  <c r="Q22" i="21"/>
  <c r="O22" i="21"/>
  <c r="X19" i="21"/>
  <c r="U19" i="21"/>
  <c r="K32" i="21"/>
  <c r="O15" i="16" l="1"/>
  <c r="K176" i="21" l="1"/>
  <c r="K174" i="21"/>
  <c r="K170" i="21"/>
  <c r="K169" i="21"/>
  <c r="K168" i="21"/>
  <c r="K167" i="21"/>
  <c r="K164" i="21"/>
  <c r="K163" i="21"/>
  <c r="K162" i="21"/>
  <c r="K161" i="21"/>
  <c r="K160" i="21"/>
  <c r="K159" i="21"/>
  <c r="K158" i="21"/>
  <c r="K157" i="21"/>
  <c r="K156" i="21"/>
  <c r="K155" i="21"/>
  <c r="K154" i="21"/>
  <c r="K153" i="21"/>
  <c r="K152" i="21"/>
  <c r="K151" i="21"/>
  <c r="K150" i="21"/>
  <c r="K149" i="21"/>
  <c r="K148" i="21"/>
  <c r="K147" i="21"/>
  <c r="K146" i="21"/>
  <c r="K145" i="21"/>
  <c r="K144" i="21"/>
  <c r="K143" i="21"/>
  <c r="K142" i="21"/>
  <c r="K141" i="21"/>
  <c r="K140" i="21"/>
  <c r="K139" i="21"/>
  <c r="K138" i="21"/>
  <c r="K137" i="21"/>
  <c r="K136" i="21"/>
  <c r="K135" i="21"/>
  <c r="K134" i="21"/>
  <c r="K133" i="21"/>
  <c r="M133" i="21" s="1"/>
  <c r="K132" i="21"/>
  <c r="K129" i="21"/>
  <c r="K128" i="21"/>
  <c r="K127" i="21"/>
  <c r="K126" i="21"/>
  <c r="K125" i="21"/>
  <c r="K124" i="21"/>
  <c r="K123" i="21"/>
  <c r="K117" i="21"/>
  <c r="K118" i="21" s="1"/>
  <c r="K114" i="21"/>
  <c r="K113" i="21"/>
  <c r="K110" i="21"/>
  <c r="K109" i="21"/>
  <c r="K108" i="21"/>
  <c r="K107" i="21"/>
  <c r="K106" i="21"/>
  <c r="K105" i="21"/>
  <c r="K102" i="21"/>
  <c r="K101" i="21"/>
  <c r="K100" i="21"/>
  <c r="K99" i="21"/>
  <c r="K98" i="21"/>
  <c r="K97" i="21"/>
  <c r="K96" i="21"/>
  <c r="K95" i="21"/>
  <c r="K94" i="21"/>
  <c r="K93" i="21"/>
  <c r="K92" i="21"/>
  <c r="K91" i="21"/>
  <c r="K90" i="21"/>
  <c r="K89" i="21"/>
  <c r="K88" i="21"/>
  <c r="K87" i="21"/>
  <c r="K86" i="21"/>
  <c r="K85" i="21"/>
  <c r="K79" i="21"/>
  <c r="K78" i="21"/>
  <c r="K77" i="21"/>
  <c r="K74" i="21"/>
  <c r="K75" i="21" s="1"/>
  <c r="K71" i="21"/>
  <c r="K68" i="21"/>
  <c r="K67" i="21"/>
  <c r="K66" i="21"/>
  <c r="K65" i="21"/>
  <c r="K64" i="21"/>
  <c r="K61" i="21"/>
  <c r="K58" i="21"/>
  <c r="K57" i="21"/>
  <c r="K56" i="21"/>
  <c r="K55" i="21"/>
  <c r="K54" i="21"/>
  <c r="K53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4" i="21"/>
  <c r="K33" i="21"/>
  <c r="K29" i="21"/>
  <c r="K28" i="21"/>
  <c r="K27" i="21"/>
  <c r="K24" i="21"/>
  <c r="K21" i="21"/>
  <c r="K12" i="21"/>
  <c r="K13" i="21"/>
  <c r="K15" i="21"/>
  <c r="K16" i="21"/>
  <c r="K17" i="21"/>
  <c r="K18" i="21"/>
  <c r="K11" i="21"/>
  <c r="K80" i="21" l="1"/>
  <c r="K19" i="21"/>
  <c r="K35" i="21"/>
  <c r="K59" i="21"/>
  <c r="K30" i="21"/>
  <c r="K69" i="21"/>
  <c r="K130" i="21"/>
  <c r="K165" i="21"/>
  <c r="K103" i="21"/>
  <c r="K111" i="21"/>
  <c r="K115" i="21"/>
  <c r="K387" i="16"/>
  <c r="K384" i="16"/>
  <c r="K381" i="16"/>
  <c r="K378" i="16"/>
  <c r="K375" i="16"/>
  <c r="K372" i="16"/>
  <c r="K369" i="16"/>
  <c r="K367" i="16"/>
  <c r="K364" i="16"/>
  <c r="K363" i="16"/>
  <c r="K362" i="16"/>
  <c r="K359" i="16"/>
  <c r="K357" i="16"/>
  <c r="K354" i="16"/>
  <c r="K351" i="16"/>
  <c r="K348" i="16"/>
  <c r="K347" i="16"/>
  <c r="K341" i="16"/>
  <c r="K338" i="16"/>
  <c r="K335" i="16"/>
  <c r="K329" i="16"/>
  <c r="K326" i="16"/>
  <c r="K323" i="16"/>
  <c r="K320" i="16"/>
  <c r="K317" i="16"/>
  <c r="K314" i="16"/>
  <c r="K311" i="16"/>
  <c r="K308" i="16"/>
  <c r="K305" i="16"/>
  <c r="K302" i="16"/>
  <c r="K299" i="16"/>
  <c r="K296" i="16"/>
  <c r="K295" i="16"/>
  <c r="K292" i="16"/>
  <c r="K289" i="16"/>
  <c r="K288" i="16"/>
  <c r="K287" i="16"/>
  <c r="K286" i="16"/>
  <c r="K285" i="16"/>
  <c r="K284" i="16"/>
  <c r="K283" i="16"/>
  <c r="K282" i="16"/>
  <c r="K281" i="16"/>
  <c r="K278" i="16"/>
  <c r="K277" i="16"/>
  <c r="K274" i="16"/>
  <c r="K273" i="16"/>
  <c r="K272" i="16"/>
  <c r="K266" i="16"/>
  <c r="K264" i="16"/>
  <c r="K261" i="16"/>
  <c r="K260" i="16"/>
  <c r="K257" i="16"/>
  <c r="K256" i="16"/>
  <c r="K253" i="16"/>
  <c r="K250" i="16"/>
  <c r="K249" i="16"/>
  <c r="K246" i="16"/>
  <c r="K245" i="16"/>
  <c r="K242" i="16"/>
  <c r="K239" i="16"/>
  <c r="K236" i="16"/>
  <c r="K233" i="16"/>
  <c r="K231" i="16"/>
  <c r="K228" i="16"/>
  <c r="K227" i="16"/>
  <c r="K224" i="16"/>
  <c r="K221" i="16"/>
  <c r="K220" i="16"/>
  <c r="K217" i="16"/>
  <c r="K216" i="16"/>
  <c r="K213" i="16"/>
  <c r="K212" i="16"/>
  <c r="K209" i="16"/>
  <c r="K206" i="16"/>
  <c r="K205" i="16"/>
  <c r="K204" i="16"/>
  <c r="K201" i="16"/>
  <c r="K200" i="16"/>
  <c r="K199" i="16"/>
  <c r="K196" i="16"/>
  <c r="K195" i="16"/>
  <c r="K192" i="16"/>
  <c r="K191" i="16"/>
  <c r="K188" i="16"/>
  <c r="K187" i="16"/>
  <c r="K186" i="16"/>
  <c r="K183" i="16"/>
  <c r="K182" i="16"/>
  <c r="K181" i="16"/>
  <c r="K180" i="16"/>
  <c r="K177" i="16"/>
  <c r="K176" i="16"/>
  <c r="K175" i="16"/>
  <c r="K174" i="16"/>
  <c r="K173" i="16"/>
  <c r="K170" i="16"/>
  <c r="K169" i="16"/>
  <c r="K168" i="16"/>
  <c r="K167" i="16"/>
  <c r="K166" i="16"/>
  <c r="K165" i="16"/>
  <c r="K164" i="16"/>
  <c r="K161" i="16"/>
  <c r="K160" i="16"/>
  <c r="K157" i="16"/>
  <c r="K156" i="16"/>
  <c r="K155" i="16"/>
  <c r="K154" i="16"/>
  <c r="K153" i="16"/>
  <c r="K147" i="16"/>
  <c r="K152" i="16"/>
  <c r="K151" i="16"/>
  <c r="K150" i="16"/>
  <c r="K149" i="16"/>
  <c r="K148" i="16"/>
  <c r="K145" i="16"/>
  <c r="K144" i="16"/>
  <c r="K143" i="16"/>
  <c r="K141" i="16"/>
  <c r="K140" i="16"/>
  <c r="K139" i="16"/>
  <c r="K138" i="16"/>
  <c r="K137" i="16"/>
  <c r="K136" i="16"/>
  <c r="K134" i="16"/>
  <c r="K133" i="16"/>
  <c r="K132" i="16"/>
  <c r="K131" i="16"/>
  <c r="K130" i="16"/>
  <c r="K129" i="16"/>
  <c r="K128" i="16"/>
  <c r="K127" i="16"/>
  <c r="K126" i="16"/>
  <c r="K125" i="16"/>
  <c r="K124" i="16"/>
  <c r="K121" i="16"/>
  <c r="K119" i="16"/>
  <c r="K118" i="16"/>
  <c r="K117" i="16"/>
  <c r="K116" i="16"/>
  <c r="K115" i="16"/>
  <c r="K114" i="16"/>
  <c r="K113" i="16"/>
  <c r="K112" i="16"/>
  <c r="K111" i="16"/>
  <c r="K110" i="16"/>
  <c r="K109" i="16"/>
  <c r="K108" i="16"/>
  <c r="K107" i="16"/>
  <c r="K106" i="16"/>
  <c r="K105" i="16"/>
  <c r="K102" i="16"/>
  <c r="K101" i="16"/>
  <c r="K100" i="16"/>
  <c r="K99" i="16"/>
  <c r="K98" i="16"/>
  <c r="K96" i="16"/>
  <c r="K95" i="16"/>
  <c r="K94" i="16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0" i="16"/>
  <c r="K64" i="16"/>
  <c r="K63" i="16"/>
  <c r="K62" i="16"/>
  <c r="K58" i="16"/>
  <c r="K57" i="16"/>
  <c r="K54" i="16"/>
  <c r="K53" i="16"/>
  <c r="K50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2" i="16"/>
  <c r="K29" i="16"/>
  <c r="K27" i="16"/>
  <c r="K26" i="16"/>
  <c r="K22" i="16"/>
  <c r="K21" i="16"/>
  <c r="K20" i="16"/>
  <c r="K19" i="16"/>
  <c r="K18" i="16"/>
  <c r="K17" i="16"/>
  <c r="K16" i="16"/>
  <c r="K15" i="16"/>
  <c r="K12" i="16"/>
  <c r="AB13" i="16"/>
  <c r="AB349" i="16"/>
  <c r="AB352" i="16"/>
  <c r="AB355" i="16"/>
  <c r="AB360" i="16"/>
  <c r="AB365" i="16"/>
  <c r="AB370" i="16"/>
  <c r="AB373" i="16"/>
  <c r="AB376" i="16"/>
  <c r="AB379" i="16"/>
  <c r="AB382" i="16"/>
  <c r="AB385" i="16"/>
  <c r="AB388" i="16"/>
  <c r="K218" i="16" l="1"/>
  <c r="K207" i="16"/>
  <c r="K197" i="16"/>
  <c r="K267" i="16"/>
  <c r="K214" i="16"/>
  <c r="K158" i="16"/>
  <c r="K222" i="16"/>
  <c r="K162" i="16"/>
  <c r="K202" i="16"/>
  <c r="K171" i="16"/>
  <c r="K92" i="16"/>
  <c r="K103" i="16"/>
  <c r="K189" i="16"/>
  <c r="K122" i="16"/>
  <c r="K184" i="16"/>
  <c r="K178" i="16"/>
  <c r="K193" i="16"/>
  <c r="K30" i="16"/>
  <c r="K24" i="16"/>
  <c r="K13" i="16"/>
  <c r="K51" i="16"/>
  <c r="Q169" i="21" l="1"/>
  <c r="S169" i="21"/>
  <c r="U169" i="21"/>
  <c r="V169" i="21"/>
  <c r="W169" i="21" l="1"/>
  <c r="Y169" i="21" s="1"/>
  <c r="AA169" i="21" s="1"/>
  <c r="M57" i="21"/>
  <c r="V57" i="21" l="1"/>
  <c r="W57" i="21"/>
  <c r="Y57" i="21" s="1"/>
  <c r="S126" i="16" l="1"/>
  <c r="Q71" i="21" l="1"/>
  <c r="Q24" i="21"/>
  <c r="S12" i="21"/>
  <c r="M12" i="21" l="1"/>
  <c r="V12" i="21" l="1"/>
  <c r="W12" i="21" l="1"/>
  <c r="Y12" i="21" s="1"/>
  <c r="AA12" i="21" l="1"/>
  <c r="U182" i="16"/>
  <c r="M182" i="16"/>
  <c r="X182" i="16" l="1"/>
  <c r="S125" i="16"/>
  <c r="Y182" i="16" l="1"/>
  <c r="AA182" i="16" s="1"/>
  <c r="U77" i="16"/>
  <c r="U82" i="16"/>
  <c r="O73" i="16"/>
  <c r="AC182" i="16" l="1"/>
  <c r="M77" i="16"/>
  <c r="S23" i="16"/>
  <c r="S32" i="16"/>
  <c r="Q24" i="16"/>
  <c r="Z24" i="16"/>
  <c r="M22" i="16"/>
  <c r="U22" i="16"/>
  <c r="X77" i="16" l="1"/>
  <c r="S24" i="16"/>
  <c r="M23" i="16"/>
  <c r="X22" i="16"/>
  <c r="Q164" i="21"/>
  <c r="M103" i="21"/>
  <c r="O103" i="21"/>
  <c r="Q103" i="21"/>
  <c r="S103" i="21"/>
  <c r="U103" i="21"/>
  <c r="X103" i="21"/>
  <c r="O103" i="16"/>
  <c r="Q103" i="16"/>
  <c r="U103" i="16"/>
  <c r="W103" i="16"/>
  <c r="Z13" i="16"/>
  <c r="S13" i="16"/>
  <c r="U13" i="16"/>
  <c r="W13" i="16"/>
  <c r="O13" i="16"/>
  <c r="W92" i="16"/>
  <c r="Z92" i="16"/>
  <c r="T158" i="16"/>
  <c r="V158" i="16"/>
  <c r="W158" i="16"/>
  <c r="N51" i="16"/>
  <c r="O51" i="16"/>
  <c r="P51" i="16"/>
  <c r="R51" i="16"/>
  <c r="T51" i="16"/>
  <c r="U51" i="16"/>
  <c r="V51" i="16"/>
  <c r="W51" i="16"/>
  <c r="Z51" i="16"/>
  <c r="N65" i="16"/>
  <c r="O65" i="16"/>
  <c r="P65" i="16"/>
  <c r="Q65" i="16"/>
  <c r="R65" i="16"/>
  <c r="S65" i="16"/>
  <c r="T65" i="16"/>
  <c r="V65" i="16"/>
  <c r="W65" i="16"/>
  <c r="Z65" i="16"/>
  <c r="Q381" i="16"/>
  <c r="Y77" i="16" l="1"/>
  <c r="AA77" i="16" s="1"/>
  <c r="Y22" i="16"/>
  <c r="AA22" i="16" s="1"/>
  <c r="X23" i="16"/>
  <c r="AC77" i="16" l="1"/>
  <c r="AC22" i="16"/>
  <c r="Y23" i="16"/>
  <c r="AA23" i="16" s="1"/>
  <c r="M145" i="16"/>
  <c r="AC23" i="16" l="1"/>
  <c r="X145" i="16"/>
  <c r="M29" i="21"/>
  <c r="M28" i="21"/>
  <c r="V28" i="21" l="1"/>
  <c r="V29" i="21"/>
  <c r="Y145" i="16"/>
  <c r="AA145" i="16" s="1"/>
  <c r="W28" i="21" l="1"/>
  <c r="Y28" i="21" s="1"/>
  <c r="AA28" i="21" s="1"/>
  <c r="W29" i="21"/>
  <c r="Y29" i="21" s="1"/>
  <c r="AA29" i="21" s="1"/>
  <c r="AC145" i="16"/>
  <c r="Z267" i="16" l="1"/>
  <c r="S157" i="16" l="1"/>
  <c r="M157" i="16" l="1"/>
  <c r="X157" i="16" l="1"/>
  <c r="Y157" i="16" l="1"/>
  <c r="AA157" i="16" s="1"/>
  <c r="AC157" i="16" s="1"/>
  <c r="S98" i="16" l="1"/>
  <c r="M98" i="16"/>
  <c r="X98" i="16" l="1"/>
  <c r="Y98" i="16" l="1"/>
  <c r="AA98" i="16" s="1"/>
  <c r="AC98" i="16" s="1"/>
  <c r="M90" i="16" l="1"/>
  <c r="M91" i="16"/>
  <c r="X91" i="16" l="1"/>
  <c r="Y91" i="16" s="1"/>
  <c r="AA91" i="16" s="1"/>
  <c r="X90" i="16"/>
  <c r="Y90" i="16" s="1"/>
  <c r="AA90" i="16" s="1"/>
  <c r="AC90" i="16" s="1"/>
  <c r="M89" i="16"/>
  <c r="X89" i="16" l="1"/>
  <c r="Y89" i="16" s="1"/>
  <c r="AA89" i="16" s="1"/>
  <c r="AC91" i="16"/>
  <c r="U64" i="16"/>
  <c r="M46" i="16"/>
  <c r="M50" i="16" l="1"/>
  <c r="X50" i="16" s="1"/>
  <c r="M47" i="16"/>
  <c r="M64" i="16"/>
  <c r="X46" i="16"/>
  <c r="X47" i="16" l="1"/>
  <c r="Y50" i="16"/>
  <c r="AA50" i="16" s="1"/>
  <c r="AC50" i="16" s="1"/>
  <c r="X64" i="16"/>
  <c r="AC89" i="16"/>
  <c r="Y46" i="16"/>
  <c r="AA46" i="16" s="1"/>
  <c r="AC46" i="16" s="1"/>
  <c r="Y47" i="16" l="1"/>
  <c r="AA47" i="16" s="1"/>
  <c r="AC47" i="16" s="1"/>
  <c r="Y64" i="16"/>
  <c r="AA64" i="16" s="1"/>
  <c r="AC64" i="16" s="1"/>
  <c r="V92" i="21" l="1"/>
  <c r="V97" i="21"/>
  <c r="V85" i="21"/>
  <c r="V98" i="21"/>
  <c r="V96" i="21"/>
  <c r="V95" i="21"/>
  <c r="V94" i="21"/>
  <c r="V93" i="21"/>
  <c r="W98" i="21" l="1"/>
  <c r="Y98" i="21" s="1"/>
  <c r="W92" i="21"/>
  <c r="Y92" i="21" s="1"/>
  <c r="W85" i="21"/>
  <c r="Y85" i="21" s="1"/>
  <c r="AA85" i="21" s="1"/>
  <c r="W97" i="21"/>
  <c r="Y97" i="21" s="1"/>
  <c r="AA97" i="21" s="1"/>
  <c r="W96" i="21"/>
  <c r="Y96" i="21" s="1"/>
  <c r="W95" i="21"/>
  <c r="Y95" i="21" s="1"/>
  <c r="AA95" i="21" s="1"/>
  <c r="W94" i="21"/>
  <c r="Y94" i="21" s="1"/>
  <c r="W93" i="21"/>
  <c r="Y93" i="21" s="1"/>
  <c r="AA93" i="21" s="1"/>
  <c r="AA94" i="21" l="1"/>
  <c r="AA92" i="21"/>
  <c r="AA96" i="21"/>
  <c r="AA98" i="21"/>
  <c r="U158" i="16" l="1"/>
  <c r="V100" i="21" l="1"/>
  <c r="V102" i="21"/>
  <c r="M155" i="16"/>
  <c r="X155" i="16" s="1"/>
  <c r="M151" i="16"/>
  <c r="X151" i="16" s="1"/>
  <c r="X59" i="21"/>
  <c r="U41" i="21"/>
  <c r="S41" i="21"/>
  <c r="M40" i="21"/>
  <c r="Y151" i="16" l="1"/>
  <c r="AA151" i="16" s="1"/>
  <c r="AC151" i="16" s="1"/>
  <c r="W100" i="21"/>
  <c r="Y100" i="21" s="1"/>
  <c r="AA100" i="21" s="1"/>
  <c r="Y155" i="16"/>
  <c r="AA155" i="16" s="1"/>
  <c r="AC155" i="16" s="1"/>
  <c r="W102" i="21"/>
  <c r="Y102" i="21" s="1"/>
  <c r="M56" i="21"/>
  <c r="M55" i="21"/>
  <c r="M54" i="21"/>
  <c r="V40" i="21"/>
  <c r="M41" i="21"/>
  <c r="AA102" i="21" l="1"/>
  <c r="V55" i="21"/>
  <c r="V56" i="21"/>
  <c r="V54" i="21"/>
  <c r="V41" i="21"/>
  <c r="W56" i="21" l="1"/>
  <c r="Y56" i="21" s="1"/>
  <c r="AA56" i="21" s="1"/>
  <c r="AA57" i="21"/>
  <c r="W54" i="21"/>
  <c r="Y54" i="21" s="1"/>
  <c r="W55" i="21"/>
  <c r="Y55" i="21" s="1"/>
  <c r="AA55" i="21" s="1"/>
  <c r="W41" i="21"/>
  <c r="Y41" i="21" s="1"/>
  <c r="AA41" i="21" s="1"/>
  <c r="AA54" i="21" l="1"/>
  <c r="M48" i="21" l="1"/>
  <c r="M50" i="21"/>
  <c r="M52" i="21"/>
  <c r="M49" i="21"/>
  <c r="M51" i="21"/>
  <c r="V50" i="21" l="1"/>
  <c r="V52" i="21"/>
  <c r="V48" i="21"/>
  <c r="V51" i="21"/>
  <c r="V49" i="21"/>
  <c r="W50" i="21" l="1"/>
  <c r="Y50" i="21" s="1"/>
  <c r="AA50" i="21" s="1"/>
  <c r="W48" i="21"/>
  <c r="Y48" i="21" s="1"/>
  <c r="W52" i="21"/>
  <c r="Y52" i="21" s="1"/>
  <c r="W51" i="21"/>
  <c r="Y51" i="21" s="1"/>
  <c r="AA51" i="21" s="1"/>
  <c r="W49" i="21"/>
  <c r="Y49" i="21" s="1"/>
  <c r="AA49" i="21" s="1"/>
  <c r="AA52" i="21" l="1"/>
  <c r="AA48" i="21"/>
  <c r="S16" i="21"/>
  <c r="M16" i="21" l="1"/>
  <c r="M18" i="21"/>
  <c r="M34" i="21"/>
  <c r="M17" i="21"/>
  <c r="V16" i="21" l="1"/>
  <c r="V18" i="21"/>
  <c r="V34" i="21"/>
  <c r="W34" i="21" s="1"/>
  <c r="Y34" i="21" s="1"/>
  <c r="AA34" i="21" s="1"/>
  <c r="V17" i="21"/>
  <c r="W18" i="21" l="1"/>
  <c r="Y18" i="21" s="1"/>
  <c r="AA18" i="21" s="1"/>
  <c r="W16" i="21"/>
  <c r="Y16" i="21" s="1"/>
  <c r="W17" i="21"/>
  <c r="Y17" i="21" s="1"/>
  <c r="AA17" i="21" s="1"/>
  <c r="AA16" i="21" l="1"/>
  <c r="M148" i="16" l="1"/>
  <c r="S65" i="21"/>
  <c r="S66" i="21"/>
  <c r="S67" i="21"/>
  <c r="Q66" i="21"/>
  <c r="Q67" i="21"/>
  <c r="X148" i="16" l="1"/>
  <c r="M369" i="16"/>
  <c r="Q134" i="21"/>
  <c r="X369" i="16" l="1"/>
  <c r="Y148" i="16"/>
  <c r="AA148" i="16" s="1"/>
  <c r="AC148" i="16" s="1"/>
  <c r="V134" i="21"/>
  <c r="Y369" i="16" l="1"/>
  <c r="AA369" i="16" s="1"/>
  <c r="AC369" i="16" s="1"/>
  <c r="W134" i="21"/>
  <c r="Y134" i="21" s="1"/>
  <c r="AA134" i="21" s="1"/>
  <c r="Z352" i="16"/>
  <c r="O352" i="16"/>
  <c r="Q352" i="16"/>
  <c r="S352" i="16"/>
  <c r="U352" i="16"/>
  <c r="S133" i="21"/>
  <c r="X115" i="21"/>
  <c r="U115" i="21"/>
  <c r="S115" i="21"/>
  <c r="Q115" i="21"/>
  <c r="O115" i="21"/>
  <c r="M115" i="21"/>
  <c r="V113" i="21"/>
  <c r="V106" i="21"/>
  <c r="M85" i="16" l="1"/>
  <c r="V156" i="21"/>
  <c r="V114" i="21"/>
  <c r="W113" i="21"/>
  <c r="W106" i="21"/>
  <c r="Y106" i="21" s="1"/>
  <c r="AA106" i="21" s="1"/>
  <c r="X85" i="16" l="1"/>
  <c r="V115" i="21"/>
  <c r="M352" i="16"/>
  <c r="W156" i="21"/>
  <c r="Y156" i="21" s="1"/>
  <c r="AA156" i="21" s="1"/>
  <c r="V133" i="21"/>
  <c r="W114" i="21"/>
  <c r="Y114" i="21" s="1"/>
  <c r="AA114" i="21" s="1"/>
  <c r="Y113" i="21"/>
  <c r="AA113" i="21" l="1"/>
  <c r="Y115" i="21"/>
  <c r="W115" i="21"/>
  <c r="Y85" i="16"/>
  <c r="AA85" i="16" s="1"/>
  <c r="W133" i="21"/>
  <c r="Y133" i="21" s="1"/>
  <c r="AA133" i="21" s="1"/>
  <c r="AA115" i="21" l="1"/>
  <c r="AC85" i="16"/>
  <c r="X177" i="21"/>
  <c r="U177" i="21"/>
  <c r="S177" i="21"/>
  <c r="O177" i="21"/>
  <c r="Q176" i="21"/>
  <c r="Q174" i="21"/>
  <c r="K177" i="21" l="1"/>
  <c r="Q177" i="21"/>
  <c r="V174" i="21"/>
  <c r="V176" i="21"/>
  <c r="V177" i="21" l="1"/>
  <c r="W174" i="21"/>
  <c r="W176" i="21"/>
  <c r="Y176" i="21" s="1"/>
  <c r="AA176" i="21" s="1"/>
  <c r="X171" i="21"/>
  <c r="O171" i="21"/>
  <c r="U170" i="21"/>
  <c r="S170" i="21"/>
  <c r="Q170" i="21"/>
  <c r="U168" i="21"/>
  <c r="S168" i="21"/>
  <c r="Q168" i="21"/>
  <c r="U167" i="21"/>
  <c r="S167" i="21"/>
  <c r="Q167" i="21"/>
  <c r="X111" i="21"/>
  <c r="X69" i="21"/>
  <c r="M67" i="21"/>
  <c r="S68" i="21"/>
  <c r="Q68" i="21"/>
  <c r="M66" i="21"/>
  <c r="Q65" i="21"/>
  <c r="M65" i="21"/>
  <c r="K171" i="21" l="1"/>
  <c r="W177" i="21"/>
  <c r="Y174" i="21"/>
  <c r="U171" i="21"/>
  <c r="Q171" i="21"/>
  <c r="V170" i="21"/>
  <c r="V168" i="21"/>
  <c r="V167" i="21"/>
  <c r="S171" i="21"/>
  <c r="V66" i="21"/>
  <c r="V67" i="21"/>
  <c r="V65" i="21"/>
  <c r="V105" i="21"/>
  <c r="V107" i="21"/>
  <c r="V108" i="21"/>
  <c r="V109" i="21"/>
  <c r="V110" i="21"/>
  <c r="M68" i="21"/>
  <c r="Y177" i="21" l="1"/>
  <c r="AA174" i="21"/>
  <c r="W65" i="21"/>
  <c r="Y65" i="21" s="1"/>
  <c r="V171" i="21"/>
  <c r="V111" i="21"/>
  <c r="W167" i="21"/>
  <c r="Y167" i="21" s="1"/>
  <c r="AA167" i="21" s="1"/>
  <c r="W170" i="21"/>
  <c r="Y170" i="21" s="1"/>
  <c r="AA170" i="21" s="1"/>
  <c r="W66" i="21"/>
  <c r="Y66" i="21" s="1"/>
  <c r="W168" i="21"/>
  <c r="Y168" i="21" s="1"/>
  <c r="AA168" i="21" s="1"/>
  <c r="W67" i="21"/>
  <c r="Y67" i="21" s="1"/>
  <c r="W108" i="21"/>
  <c r="Y108" i="21" s="1"/>
  <c r="AA108" i="21" s="1"/>
  <c r="W105" i="21"/>
  <c r="W107" i="21"/>
  <c r="Y107" i="21" s="1"/>
  <c r="AA107" i="21" s="1"/>
  <c r="W110" i="21"/>
  <c r="Y110" i="21" s="1"/>
  <c r="AA110" i="21" s="1"/>
  <c r="W109" i="21"/>
  <c r="Y109" i="21" s="1"/>
  <c r="AA109" i="21" s="1"/>
  <c r="V68" i="21"/>
  <c r="AA171" i="21" l="1"/>
  <c r="AA177" i="21"/>
  <c r="AA65" i="21"/>
  <c r="AA67" i="21"/>
  <c r="AA66" i="21"/>
  <c r="Y171" i="21"/>
  <c r="W171" i="21"/>
  <c r="Y105" i="21"/>
  <c r="W111" i="21"/>
  <c r="W68" i="21"/>
  <c r="AA105" i="21" l="1"/>
  <c r="Y111" i="21"/>
  <c r="AA111" i="21"/>
  <c r="Y68" i="21"/>
  <c r="AA68" i="21" l="1"/>
  <c r="M53" i="21" l="1"/>
  <c r="Q12" i="16"/>
  <c r="U63" i="16"/>
  <c r="U16" i="16"/>
  <c r="Q13" i="16" l="1"/>
  <c r="V53" i="21"/>
  <c r="M12" i="16"/>
  <c r="M13" i="16" s="1"/>
  <c r="M63" i="16"/>
  <c r="M16" i="16"/>
  <c r="S14" i="21"/>
  <c r="Q14" i="21"/>
  <c r="Q19" i="21" l="1"/>
  <c r="X12" i="16"/>
  <c r="W53" i="21"/>
  <c r="Y53" i="21" s="1"/>
  <c r="AA53" i="21" s="1"/>
  <c r="X16" i="16"/>
  <c r="X63" i="16"/>
  <c r="M14" i="21"/>
  <c r="V14" i="21" l="1"/>
  <c r="X13" i="16"/>
  <c r="Y12" i="16"/>
  <c r="Y16" i="16"/>
  <c r="AA16" i="16" s="1"/>
  <c r="AC16" i="16" s="1"/>
  <c r="Y63" i="16"/>
  <c r="AA12" i="16" l="1"/>
  <c r="AA13" i="16" s="1"/>
  <c r="Y13" i="16"/>
  <c r="AA63" i="16"/>
  <c r="AC63" i="16" s="1"/>
  <c r="W14" i="21"/>
  <c r="Y14" i="21" l="1"/>
  <c r="AA14" i="21" s="1"/>
  <c r="AC12" i="16"/>
  <c r="AC13" i="16" l="1"/>
  <c r="Z184" i="16"/>
  <c r="Z178" i="16"/>
  <c r="Z171" i="16"/>
  <c r="S34" i="16" l="1"/>
  <c r="M34" i="16" l="1"/>
  <c r="Z370" i="16"/>
  <c r="M370" i="16"/>
  <c r="Z103" i="16"/>
  <c r="X34" i="16" l="1"/>
  <c r="Y34" i="16" l="1"/>
  <c r="Z262" i="16"/>
  <c r="Z258" i="16"/>
  <c r="Z251" i="16"/>
  <c r="Z247" i="16"/>
  <c r="Z234" i="16"/>
  <c r="Z229" i="16"/>
  <c r="Z222" i="16"/>
  <c r="Z218" i="16"/>
  <c r="Z214" i="16"/>
  <c r="Z207" i="16"/>
  <c r="Z202" i="16"/>
  <c r="Z197" i="16"/>
  <c r="Z193" i="16"/>
  <c r="Z189" i="16"/>
  <c r="Z162" i="16"/>
  <c r="AA34" i="16" l="1"/>
  <c r="AC34" i="16" s="1"/>
  <c r="M102" i="16"/>
  <c r="M101" i="16"/>
  <c r="M100" i="16"/>
  <c r="M266" i="16"/>
  <c r="M261" i="16"/>
  <c r="M257" i="16"/>
  <c r="M250" i="16"/>
  <c r="M246" i="16"/>
  <c r="M233" i="16"/>
  <c r="M228" i="16"/>
  <c r="M217" i="16"/>
  <c r="M213" i="16"/>
  <c r="M206" i="16"/>
  <c r="M201" i="16"/>
  <c r="M192" i="16"/>
  <c r="M188" i="16"/>
  <c r="M183" i="16"/>
  <c r="M177" i="16"/>
  <c r="M170" i="16"/>
  <c r="X102" i="16" l="1"/>
  <c r="X101" i="16"/>
  <c r="X100" i="16"/>
  <c r="X266" i="16"/>
  <c r="X261" i="16"/>
  <c r="X257" i="16"/>
  <c r="X250" i="16"/>
  <c r="X246" i="16"/>
  <c r="M221" i="16"/>
  <c r="X233" i="16"/>
  <c r="X228" i="16"/>
  <c r="X217" i="16"/>
  <c r="X213" i="16"/>
  <c r="M196" i="16"/>
  <c r="X206" i="16"/>
  <c r="X201" i="16"/>
  <c r="X192" i="16"/>
  <c r="X188" i="16"/>
  <c r="X183" i="16"/>
  <c r="X177" i="16"/>
  <c r="X170" i="16"/>
  <c r="U65" i="16"/>
  <c r="Y102" i="16" l="1"/>
  <c r="AA102" i="16" s="1"/>
  <c r="AC102" i="16" s="1"/>
  <c r="Y101" i="16"/>
  <c r="AA101" i="16" s="1"/>
  <c r="AC101" i="16" s="1"/>
  <c r="Y100" i="16"/>
  <c r="AA100" i="16" s="1"/>
  <c r="AC100" i="16" s="1"/>
  <c r="Y266" i="16"/>
  <c r="AA266" i="16" s="1"/>
  <c r="AC266" i="16" s="1"/>
  <c r="Y257" i="16"/>
  <c r="AA257" i="16" s="1"/>
  <c r="AC257" i="16" s="1"/>
  <c r="Y261" i="16"/>
  <c r="AA261" i="16" s="1"/>
  <c r="AC261" i="16" s="1"/>
  <c r="Y246" i="16"/>
  <c r="AA246" i="16" s="1"/>
  <c r="AC246" i="16" s="1"/>
  <c r="Y250" i="16"/>
  <c r="AA250" i="16" s="1"/>
  <c r="AC250" i="16" s="1"/>
  <c r="Y228" i="16"/>
  <c r="AA228" i="16" s="1"/>
  <c r="AC228" i="16" s="1"/>
  <c r="X221" i="16"/>
  <c r="Y233" i="16"/>
  <c r="AA233" i="16" s="1"/>
  <c r="AC233" i="16" s="1"/>
  <c r="X196" i="16"/>
  <c r="Y213" i="16"/>
  <c r="AA213" i="16" s="1"/>
  <c r="AC213" i="16" s="1"/>
  <c r="Y217" i="16"/>
  <c r="AA217" i="16" s="1"/>
  <c r="AC217" i="16" s="1"/>
  <c r="Y201" i="16"/>
  <c r="AA201" i="16" s="1"/>
  <c r="AC201" i="16" s="1"/>
  <c r="Y206" i="16"/>
  <c r="AA206" i="16" s="1"/>
  <c r="AC206" i="16" s="1"/>
  <c r="Y192" i="16"/>
  <c r="AA192" i="16" s="1"/>
  <c r="AC192" i="16" s="1"/>
  <c r="Y183" i="16"/>
  <c r="AA183" i="16" s="1"/>
  <c r="AC183" i="16" s="1"/>
  <c r="Y188" i="16"/>
  <c r="AA188" i="16" s="1"/>
  <c r="AC188" i="16" s="1"/>
  <c r="Y177" i="16"/>
  <c r="AA177" i="16" s="1"/>
  <c r="AC177" i="16" s="1"/>
  <c r="Y170" i="16"/>
  <c r="AA170" i="16" s="1"/>
  <c r="AC170" i="16" s="1"/>
  <c r="Y221" i="16" l="1"/>
  <c r="AA221" i="16" s="1"/>
  <c r="AC221" i="16" s="1"/>
  <c r="Y196" i="16"/>
  <c r="AA196" i="16" s="1"/>
  <c r="AC196" i="16" s="1"/>
  <c r="Q42" i="21"/>
  <c r="Q59" i="21" l="1"/>
  <c r="Q109" i="16"/>
  <c r="M109" i="16" l="1"/>
  <c r="X109" i="16" l="1"/>
  <c r="Y109" i="16" l="1"/>
  <c r="AA109" i="16" s="1"/>
  <c r="AC109" i="16" s="1"/>
  <c r="O11" i="21" l="1"/>
  <c r="Z339" i="16"/>
  <c r="W339" i="16"/>
  <c r="U339" i="16"/>
  <c r="M339" i="16"/>
  <c r="O339" i="16"/>
  <c r="Q339" i="16"/>
  <c r="O19" i="21" l="1"/>
  <c r="M125" i="16" l="1"/>
  <c r="Q278" i="16"/>
  <c r="X278" i="16"/>
  <c r="O105" i="16"/>
  <c r="U142" i="21"/>
  <c r="U141" i="21"/>
  <c r="X125" i="16" l="1"/>
  <c r="M119" i="16"/>
  <c r="Y278" i="16"/>
  <c r="AA278" i="16" s="1"/>
  <c r="AC278" i="16" s="1"/>
  <c r="O124" i="16"/>
  <c r="O158" i="16" s="1"/>
  <c r="O92" i="16"/>
  <c r="Y125" i="16" l="1"/>
  <c r="AA125" i="16" s="1"/>
  <c r="AC125" i="16" s="1"/>
  <c r="X119" i="16"/>
  <c r="Y119" i="16" l="1"/>
  <c r="AA119" i="16" s="1"/>
  <c r="AC119" i="16" s="1"/>
  <c r="X25" i="21"/>
  <c r="S25" i="21"/>
  <c r="Q25" i="21"/>
  <c r="O25" i="21"/>
  <c r="U24" i="21"/>
  <c r="K25" i="21"/>
  <c r="X72" i="21"/>
  <c r="S72" i="21"/>
  <c r="Q72" i="21"/>
  <c r="O72" i="21"/>
  <c r="U71" i="21"/>
  <c r="K72" i="21"/>
  <c r="M24" i="21" l="1"/>
  <c r="V24" i="21" s="1"/>
  <c r="U25" i="21"/>
  <c r="M71" i="21"/>
  <c r="U72" i="21"/>
  <c r="W24" i="21" l="1"/>
  <c r="W25" i="21" s="1"/>
  <c r="V25" i="21"/>
  <c r="M25" i="21"/>
  <c r="M72" i="21"/>
  <c r="V71" i="21"/>
  <c r="Y24" i="21" l="1"/>
  <c r="AA24" i="21" s="1"/>
  <c r="V72" i="21"/>
  <c r="W71" i="21"/>
  <c r="AA25" i="21" l="1"/>
  <c r="Y25" i="21"/>
  <c r="W72" i="21"/>
  <c r="Y71" i="21"/>
  <c r="AA71" i="21" s="1"/>
  <c r="AA72" i="21" l="1"/>
  <c r="Y72" i="21"/>
  <c r="S184" i="16"/>
  <c r="Q184" i="16"/>
  <c r="O184" i="16"/>
  <c r="U181" i="16"/>
  <c r="Q113" i="16"/>
  <c r="U79" i="16"/>
  <c r="M181" i="16" l="1"/>
  <c r="M95" i="16"/>
  <c r="M113" i="16"/>
  <c r="M79" i="16"/>
  <c r="X181" i="16" l="1"/>
  <c r="X95" i="16"/>
  <c r="X113" i="16"/>
  <c r="X79" i="16"/>
  <c r="Y79" i="16" l="1"/>
  <c r="AA79" i="16" s="1"/>
  <c r="AC79" i="16" s="1"/>
  <c r="Y181" i="16"/>
  <c r="AA181" i="16" s="1"/>
  <c r="AC181" i="16" s="1"/>
  <c r="Y95" i="16"/>
  <c r="AA95" i="16" s="1"/>
  <c r="AC95" i="16" s="1"/>
  <c r="Y113" i="16"/>
  <c r="AA113" i="16" s="1"/>
  <c r="AC113" i="16" s="1"/>
  <c r="Q29" i="16" l="1"/>
  <c r="U19" i="16"/>
  <c r="O77" i="21"/>
  <c r="O40" i="21"/>
  <c r="M19" i="16" l="1"/>
  <c r="X19" i="16" l="1"/>
  <c r="Y19" i="16" l="1"/>
  <c r="AA19" i="16" l="1"/>
  <c r="W216" i="16"/>
  <c r="S11" i="21"/>
  <c r="Z365" i="16"/>
  <c r="O365" i="16"/>
  <c r="Q365" i="16"/>
  <c r="S365" i="16"/>
  <c r="U365" i="16"/>
  <c r="Z360" i="16"/>
  <c r="O360" i="16"/>
  <c r="Q360" i="16"/>
  <c r="S360" i="16"/>
  <c r="U360" i="16"/>
  <c r="M362" i="16"/>
  <c r="M365" i="16" s="1"/>
  <c r="M357" i="16"/>
  <c r="Z355" i="16"/>
  <c r="O355" i="16"/>
  <c r="Q355" i="16"/>
  <c r="S355" i="16"/>
  <c r="U355" i="16"/>
  <c r="M355" i="16"/>
  <c r="W354" i="16"/>
  <c r="X354" i="16"/>
  <c r="M347" i="16"/>
  <c r="Z349" i="16"/>
  <c r="W349" i="16"/>
  <c r="U349" i="16"/>
  <c r="Q349" i="16"/>
  <c r="O349" i="16"/>
  <c r="S19" i="21" l="1"/>
  <c r="AC19" i="16"/>
  <c r="S389" i="16"/>
  <c r="K339" i="16"/>
  <c r="K349" i="16"/>
  <c r="M360" i="16"/>
  <c r="M348" i="16"/>
  <c r="M11" i="21"/>
  <c r="X338" i="16"/>
  <c r="X339" i="16" s="1"/>
  <c r="K355" i="16"/>
  <c r="W355" i="16"/>
  <c r="X357" i="16"/>
  <c r="Y357" i="16" s="1"/>
  <c r="Y354" i="16"/>
  <c r="AA354" i="16" s="1"/>
  <c r="AC354" i="16" s="1"/>
  <c r="X347" i="16"/>
  <c r="W372" i="16"/>
  <c r="Z373" i="16"/>
  <c r="U373" i="16"/>
  <c r="Q373" i="16"/>
  <c r="O373" i="16"/>
  <c r="M373" i="16"/>
  <c r="K373" i="16"/>
  <c r="X364" i="16"/>
  <c r="X273" i="16"/>
  <c r="U78" i="16"/>
  <c r="V11" i="21" l="1"/>
  <c r="AC355" i="16"/>
  <c r="W373" i="16"/>
  <c r="X348" i="16"/>
  <c r="M349" i="16"/>
  <c r="Y338" i="16"/>
  <c r="Y339" i="16" s="1"/>
  <c r="AA357" i="16"/>
  <c r="AC357" i="16" s="1"/>
  <c r="Y347" i="16"/>
  <c r="AA347" i="16" s="1"/>
  <c r="AC347" i="16" s="1"/>
  <c r="X362" i="16"/>
  <c r="X372" i="16"/>
  <c r="Y364" i="16"/>
  <c r="Y273" i="16"/>
  <c r="AA273" i="16" s="1"/>
  <c r="AC273" i="16" s="1"/>
  <c r="M78" i="16"/>
  <c r="W174" i="16"/>
  <c r="U174" i="16"/>
  <c r="U168" i="16"/>
  <c r="U167" i="16"/>
  <c r="U256" i="16"/>
  <c r="K258" i="16"/>
  <c r="S161" i="16"/>
  <c r="Q116" i="16"/>
  <c r="S92" i="16"/>
  <c r="U74" i="16"/>
  <c r="K65" i="16"/>
  <c r="X349" i="16" l="1"/>
  <c r="Y348" i="16"/>
  <c r="AA348" i="16" s="1"/>
  <c r="AC348" i="16" s="1"/>
  <c r="AC349" i="16" s="1"/>
  <c r="U258" i="16"/>
  <c r="AA338" i="16"/>
  <c r="AC338" i="16" s="1"/>
  <c r="W11" i="21"/>
  <c r="Y11" i="21" s="1"/>
  <c r="Y362" i="16"/>
  <c r="X373" i="16"/>
  <c r="Y372" i="16"/>
  <c r="AA364" i="16"/>
  <c r="X78" i="16"/>
  <c r="M174" i="16"/>
  <c r="M168" i="16"/>
  <c r="M167" i="16"/>
  <c r="M256" i="16"/>
  <c r="M161" i="16"/>
  <c r="M144" i="16"/>
  <c r="M86" i="16"/>
  <c r="X86" i="16" s="1"/>
  <c r="M73" i="16"/>
  <c r="M96" i="16"/>
  <c r="M74" i="16"/>
  <c r="M62" i="16"/>
  <c r="M65" i="16" s="1"/>
  <c r="Y349" i="16" l="1"/>
  <c r="AA349" i="16"/>
  <c r="X73" i="16"/>
  <c r="Y73" i="16" s="1"/>
  <c r="AA11" i="21"/>
  <c r="AC364" i="16"/>
  <c r="AC339" i="16"/>
  <c r="M258" i="16"/>
  <c r="AA339" i="16"/>
  <c r="AA362" i="16"/>
  <c r="AC362" i="16" s="1"/>
  <c r="AA372" i="16"/>
  <c r="AC372" i="16" s="1"/>
  <c r="Y373" i="16"/>
  <c r="Y78" i="16"/>
  <c r="AA78" i="16" s="1"/>
  <c r="AC78" i="16" s="1"/>
  <c r="X174" i="16"/>
  <c r="X168" i="16"/>
  <c r="X167" i="16"/>
  <c r="X256" i="16"/>
  <c r="X161" i="16"/>
  <c r="X144" i="16"/>
  <c r="Y86" i="16"/>
  <c r="AA86" i="16" s="1"/>
  <c r="AC86" i="16" s="1"/>
  <c r="X74" i="16"/>
  <c r="X96" i="16"/>
  <c r="X62" i="16"/>
  <c r="X65" i="16" s="1"/>
  <c r="AA73" i="16" l="1"/>
  <c r="AC373" i="16"/>
  <c r="X258" i="16"/>
  <c r="Y74" i="16"/>
  <c r="AA74" i="16" s="1"/>
  <c r="AC74" i="16" s="1"/>
  <c r="AA373" i="16"/>
  <c r="Y168" i="16"/>
  <c r="AA168" i="16" s="1"/>
  <c r="AC168" i="16" s="1"/>
  <c r="Y161" i="16"/>
  <c r="AA161" i="16" s="1"/>
  <c r="AC161" i="16" s="1"/>
  <c r="Y256" i="16"/>
  <c r="Y174" i="16"/>
  <c r="AA174" i="16" s="1"/>
  <c r="AC174" i="16" s="1"/>
  <c r="Y167" i="16"/>
  <c r="AA167" i="16" s="1"/>
  <c r="AC167" i="16" s="1"/>
  <c r="Y144" i="16"/>
  <c r="AA144" i="16" s="1"/>
  <c r="AC144" i="16" s="1"/>
  <c r="Y96" i="16"/>
  <c r="AA96" i="16" s="1"/>
  <c r="AC96" i="16" s="1"/>
  <c r="Y62" i="16"/>
  <c r="Y65" i="16" s="1"/>
  <c r="AC73" i="16" l="1"/>
  <c r="AA62" i="16"/>
  <c r="AA65" i="16" s="1"/>
  <c r="AA256" i="16"/>
  <c r="AC256" i="16" s="1"/>
  <c r="Y258" i="16"/>
  <c r="Z55" i="16"/>
  <c r="O55" i="16"/>
  <c r="Q55" i="16"/>
  <c r="S55" i="16"/>
  <c r="W55" i="16"/>
  <c r="U58" i="16"/>
  <c r="U54" i="16"/>
  <c r="AC62" i="16" l="1"/>
  <c r="AC258" i="16"/>
  <c r="AA258" i="16"/>
  <c r="M58" i="16"/>
  <c r="M54" i="16"/>
  <c r="O24" i="16"/>
  <c r="U18" i="16"/>
  <c r="Q111" i="21"/>
  <c r="S111" i="21"/>
  <c r="U111" i="21"/>
  <c r="O111" i="21"/>
  <c r="O75" i="21"/>
  <c r="Q75" i="21"/>
  <c r="S75" i="21"/>
  <c r="X75" i="21"/>
  <c r="U74" i="21"/>
  <c r="Q124" i="21"/>
  <c r="Q125" i="21"/>
  <c r="Q126" i="21"/>
  <c r="Q127" i="21"/>
  <c r="Q128" i="21"/>
  <c r="Q129" i="21"/>
  <c r="Q123" i="21"/>
  <c r="U40" i="21"/>
  <c r="U58" i="21"/>
  <c r="S58" i="21"/>
  <c r="O59" i="21"/>
  <c r="K62" i="21"/>
  <c r="AC65" i="16" l="1"/>
  <c r="M32" i="16"/>
  <c r="M44" i="16"/>
  <c r="U75" i="21"/>
  <c r="M13" i="21"/>
  <c r="M61" i="21"/>
  <c r="M58" i="21"/>
  <c r="V86" i="21"/>
  <c r="V89" i="21"/>
  <c r="V99" i="21"/>
  <c r="M74" i="21"/>
  <c r="V74" i="21" s="1"/>
  <c r="X58" i="16"/>
  <c r="X54" i="16"/>
  <c r="X288" i="16"/>
  <c r="M18" i="16"/>
  <c r="M140" i="16"/>
  <c r="V13" i="21" l="1"/>
  <c r="X44" i="16"/>
  <c r="W99" i="21"/>
  <c r="Y99" i="21" s="1"/>
  <c r="AA99" i="21" s="1"/>
  <c r="V61" i="21"/>
  <c r="V58" i="21"/>
  <c r="W86" i="21"/>
  <c r="Y86" i="21" s="1"/>
  <c r="AA86" i="21" s="1"/>
  <c r="W89" i="21"/>
  <c r="Y89" i="21" s="1"/>
  <c r="AA89" i="21" s="1"/>
  <c r="W74" i="21"/>
  <c r="Y74" i="21" s="1"/>
  <c r="AA74" i="21" s="1"/>
  <c r="V75" i="21"/>
  <c r="Y58" i="16"/>
  <c r="Y54" i="16"/>
  <c r="AA54" i="16" s="1"/>
  <c r="AC54" i="16" s="1"/>
  <c r="Y288" i="16"/>
  <c r="AA288" i="16" s="1"/>
  <c r="AC288" i="16" s="1"/>
  <c r="X18" i="16"/>
  <c r="X140" i="16"/>
  <c r="W13" i="21" l="1"/>
  <c r="AA75" i="21"/>
  <c r="AA58" i="16"/>
  <c r="AC58" i="16" s="1"/>
  <c r="V62" i="21"/>
  <c r="W61" i="21"/>
  <c r="Y61" i="21" s="1"/>
  <c r="AA61" i="21" s="1"/>
  <c r="W58" i="21"/>
  <c r="Y58" i="21" s="1"/>
  <c r="AA58" i="21" s="1"/>
  <c r="Y13" i="21"/>
  <c r="Y140" i="16"/>
  <c r="AA140" i="16" s="1"/>
  <c r="AC140" i="16" s="1"/>
  <c r="Y18" i="16"/>
  <c r="AA13" i="21" l="1"/>
  <c r="AA62" i="21"/>
  <c r="AA18" i="16"/>
  <c r="AC18" i="16" s="1"/>
  <c r="M165" i="21"/>
  <c r="Z388" i="16"/>
  <c r="W388" i="16"/>
  <c r="U388" i="16"/>
  <c r="Q388" i="16"/>
  <c r="O388" i="16"/>
  <c r="M388" i="16"/>
  <c r="Z385" i="16"/>
  <c r="U385" i="16"/>
  <c r="Q385" i="16"/>
  <c r="O385" i="16"/>
  <c r="M385" i="16"/>
  <c r="W384" i="16"/>
  <c r="Z382" i="16"/>
  <c r="U382" i="16"/>
  <c r="Q382" i="16"/>
  <c r="O382" i="16"/>
  <c r="M382" i="16"/>
  <c r="W381" i="16"/>
  <c r="Z379" i="16"/>
  <c r="U379" i="16"/>
  <c r="Q379" i="16"/>
  <c r="O379" i="16"/>
  <c r="M379" i="16"/>
  <c r="W378" i="16"/>
  <c r="Z376" i="16"/>
  <c r="U376" i="16"/>
  <c r="Q376" i="16"/>
  <c r="O376" i="16"/>
  <c r="M376" i="16"/>
  <c r="W375" i="16"/>
  <c r="U370" i="16"/>
  <c r="Q370" i="16"/>
  <c r="O370" i="16"/>
  <c r="W367" i="16"/>
  <c r="K370" i="16"/>
  <c r="W363" i="16"/>
  <c r="W365" i="16" s="1"/>
  <c r="K365" i="16"/>
  <c r="W359" i="16"/>
  <c r="W360" i="16" s="1"/>
  <c r="K360" i="16"/>
  <c r="W351" i="16"/>
  <c r="W352" i="16" s="1"/>
  <c r="K352" i="16"/>
  <c r="Z324" i="16"/>
  <c r="W324" i="16"/>
  <c r="U324" i="16"/>
  <c r="Q324" i="16"/>
  <c r="O324" i="16"/>
  <c r="M324" i="16"/>
  <c r="Z309" i="16"/>
  <c r="W309" i="16"/>
  <c r="U309" i="16"/>
  <c r="Q309" i="16"/>
  <c r="O309" i="16"/>
  <c r="M309" i="16"/>
  <c r="Z321" i="16"/>
  <c r="W321" i="16"/>
  <c r="U321" i="16"/>
  <c r="Q321" i="16"/>
  <c r="O321" i="16"/>
  <c r="M321" i="16"/>
  <c r="Z342" i="16"/>
  <c r="W342" i="16"/>
  <c r="U342" i="16"/>
  <c r="Q342" i="16"/>
  <c r="O342" i="16"/>
  <c r="M342" i="16"/>
  <c r="Z330" i="16"/>
  <c r="W330" i="16"/>
  <c r="U330" i="16"/>
  <c r="Q330" i="16"/>
  <c r="O330" i="16"/>
  <c r="M330" i="16"/>
  <c r="Z327" i="16"/>
  <c r="W327" i="16"/>
  <c r="U327" i="16"/>
  <c r="Q327" i="16"/>
  <c r="O327" i="16"/>
  <c r="M327" i="16"/>
  <c r="Z318" i="16"/>
  <c r="W318" i="16"/>
  <c r="U318" i="16"/>
  <c r="Q318" i="16"/>
  <c r="O318" i="16"/>
  <c r="M318" i="16"/>
  <c r="Z312" i="16"/>
  <c r="W312" i="16"/>
  <c r="U312" i="16"/>
  <c r="Q312" i="16"/>
  <c r="O312" i="16"/>
  <c r="M312" i="16"/>
  <c r="Z315" i="16"/>
  <c r="W315" i="16"/>
  <c r="U315" i="16"/>
  <c r="Q315" i="16"/>
  <c r="O315" i="16"/>
  <c r="M315" i="16"/>
  <c r="Z306" i="16"/>
  <c r="W306" i="16"/>
  <c r="U306" i="16"/>
  <c r="Q306" i="16"/>
  <c r="O306" i="16"/>
  <c r="M306" i="16"/>
  <c r="Z303" i="16"/>
  <c r="W303" i="16"/>
  <c r="U303" i="16"/>
  <c r="Q303" i="16"/>
  <c r="O303" i="16"/>
  <c r="M303" i="16"/>
  <c r="Z300" i="16"/>
  <c r="W300" i="16"/>
  <c r="U300" i="16"/>
  <c r="Q300" i="16"/>
  <c r="O300" i="16"/>
  <c r="M300" i="16"/>
  <c r="Z297" i="16"/>
  <c r="W297" i="16"/>
  <c r="U297" i="16"/>
  <c r="Q297" i="16"/>
  <c r="O297" i="16"/>
  <c r="M297" i="16"/>
  <c r="Z336" i="16"/>
  <c r="W336" i="16"/>
  <c r="U336" i="16"/>
  <c r="Q336" i="16"/>
  <c r="O336" i="16"/>
  <c r="M336" i="16"/>
  <c r="Z293" i="16"/>
  <c r="W293" i="16"/>
  <c r="U293" i="16"/>
  <c r="Q293" i="16"/>
  <c r="O293" i="16"/>
  <c r="M293" i="16"/>
  <c r="M343" i="16" s="1"/>
  <c r="Z290" i="16"/>
  <c r="W290" i="16"/>
  <c r="U290" i="16"/>
  <c r="O290" i="16"/>
  <c r="Q283" i="16"/>
  <c r="Q290" i="16" s="1"/>
  <c r="Z279" i="16"/>
  <c r="W279" i="16"/>
  <c r="U279" i="16"/>
  <c r="O279" i="16"/>
  <c r="Q277" i="16"/>
  <c r="W275" i="16"/>
  <c r="U275" i="16"/>
  <c r="Q275" i="16"/>
  <c r="O275" i="16"/>
  <c r="Z254" i="16"/>
  <c r="W254" i="16"/>
  <c r="Q254" i="16"/>
  <c r="O254" i="16"/>
  <c r="U253" i="16"/>
  <c r="Z243" i="16"/>
  <c r="W243" i="16"/>
  <c r="Q243" i="16"/>
  <c r="O243" i="16"/>
  <c r="U242" i="16"/>
  <c r="U243" i="16" s="1"/>
  <c r="W229" i="16"/>
  <c r="Q229" i="16"/>
  <c r="O229" i="16"/>
  <c r="U227" i="16"/>
  <c r="U229" i="16" s="1"/>
  <c r="K229" i="16"/>
  <c r="Z225" i="16"/>
  <c r="Q225" i="16"/>
  <c r="O225" i="16"/>
  <c r="W224" i="16"/>
  <c r="U224" i="16"/>
  <c r="W222" i="16"/>
  <c r="Q222" i="16"/>
  <c r="O222" i="16"/>
  <c r="U220" i="16"/>
  <c r="U222" i="16" s="1"/>
  <c r="W193" i="16"/>
  <c r="Q193" i="16"/>
  <c r="O193" i="16"/>
  <c r="U191" i="16"/>
  <c r="W218" i="16"/>
  <c r="Q218" i="16"/>
  <c r="O218" i="16"/>
  <c r="U216" i="16"/>
  <c r="U218" i="16" s="1"/>
  <c r="W267" i="16"/>
  <c r="Q267" i="16"/>
  <c r="O267" i="16"/>
  <c r="U264" i="16"/>
  <c r="W214" i="16"/>
  <c r="Q214" i="16"/>
  <c r="O214" i="16"/>
  <c r="U212" i="16"/>
  <c r="U214" i="16" s="1"/>
  <c r="Z240" i="16"/>
  <c r="W240" i="16"/>
  <c r="Q240" i="16"/>
  <c r="O240" i="16"/>
  <c r="U239" i="16"/>
  <c r="W251" i="16"/>
  <c r="Q251" i="16"/>
  <c r="O251" i="16"/>
  <c r="U249" i="16"/>
  <c r="U251" i="16" s="1"/>
  <c r="K251" i="16"/>
  <c r="Z237" i="16"/>
  <c r="W237" i="16"/>
  <c r="Q237" i="16"/>
  <c r="O237" i="16"/>
  <c r="U236" i="16"/>
  <c r="Z210" i="16"/>
  <c r="W210" i="16"/>
  <c r="Q210" i="16"/>
  <c r="O210" i="16"/>
  <c r="U209" i="16"/>
  <c r="Q247" i="16"/>
  <c r="O247" i="16"/>
  <c r="W245" i="16"/>
  <c r="U245" i="16"/>
  <c r="U247" i="16" s="1"/>
  <c r="K247" i="16"/>
  <c r="S234" i="16"/>
  <c r="Q234" i="16"/>
  <c r="O234" i="16"/>
  <c r="U231" i="16"/>
  <c r="W207" i="16"/>
  <c r="Q207" i="16"/>
  <c r="O207" i="16"/>
  <c r="U205" i="16"/>
  <c r="U204" i="16"/>
  <c r="Q262" i="16"/>
  <c r="O262" i="16"/>
  <c r="U260" i="16"/>
  <c r="K262" i="16"/>
  <c r="W197" i="16"/>
  <c r="S197" i="16"/>
  <c r="Q197" i="16"/>
  <c r="O197" i="16"/>
  <c r="U195" i="16"/>
  <c r="U197" i="16" s="1"/>
  <c r="W202" i="16"/>
  <c r="S202" i="16"/>
  <c r="Q202" i="16"/>
  <c r="O202" i="16"/>
  <c r="U200" i="16"/>
  <c r="U199" i="16"/>
  <c r="S189" i="16"/>
  <c r="Q189" i="16"/>
  <c r="O189" i="16"/>
  <c r="U187" i="16"/>
  <c r="W186" i="16"/>
  <c r="U186" i="16"/>
  <c r="W180" i="16"/>
  <c r="U180" i="16"/>
  <c r="U184" i="16" s="1"/>
  <c r="S178" i="16"/>
  <c r="O178" i="16"/>
  <c r="Q176" i="16"/>
  <c r="W175" i="16"/>
  <c r="U175" i="16"/>
  <c r="U173" i="16"/>
  <c r="O171" i="16"/>
  <c r="U169" i="16"/>
  <c r="Q169" i="16"/>
  <c r="Q171" i="16" s="1"/>
  <c r="U166" i="16"/>
  <c r="W165" i="16"/>
  <c r="W171" i="16" s="1"/>
  <c r="U165" i="16"/>
  <c r="S164" i="16"/>
  <c r="S171" i="16" s="1"/>
  <c r="W258" i="16"/>
  <c r="S258" i="16"/>
  <c r="Q258" i="16"/>
  <c r="O258" i="16"/>
  <c r="W162" i="16"/>
  <c r="S162" i="16"/>
  <c r="O162" i="16"/>
  <c r="Q162" i="16"/>
  <c r="U160" i="16"/>
  <c r="U162" i="16" s="1"/>
  <c r="S156" i="16"/>
  <c r="S153" i="16"/>
  <c r="S152" i="16"/>
  <c r="Q138" i="16"/>
  <c r="Q137" i="16"/>
  <c r="Q132" i="16"/>
  <c r="Q129" i="16"/>
  <c r="Q131" i="16"/>
  <c r="M131" i="16"/>
  <c r="Q130" i="16"/>
  <c r="Z122" i="16"/>
  <c r="U122" i="16"/>
  <c r="O122" i="16"/>
  <c r="Q121" i="16"/>
  <c r="M121" i="16"/>
  <c r="Q117" i="16"/>
  <c r="Q115" i="16"/>
  <c r="Q114" i="16"/>
  <c r="Q112" i="16"/>
  <c r="Q110" i="16"/>
  <c r="Q111" i="16"/>
  <c r="Q105" i="16"/>
  <c r="M105" i="16"/>
  <c r="W122" i="16"/>
  <c r="Q108" i="16"/>
  <c r="Q107" i="16"/>
  <c r="M107" i="16"/>
  <c r="Q106" i="16"/>
  <c r="S99" i="16"/>
  <c r="S103" i="16" s="1"/>
  <c r="Q84" i="16"/>
  <c r="Q83" i="16"/>
  <c r="U81" i="16"/>
  <c r="U80" i="16"/>
  <c r="U76" i="16"/>
  <c r="U75" i="16"/>
  <c r="Z71" i="16"/>
  <c r="U71" i="16"/>
  <c r="S71" i="16"/>
  <c r="Q71" i="16"/>
  <c r="O71" i="16"/>
  <c r="W71" i="16"/>
  <c r="Z59" i="16"/>
  <c r="W59" i="16"/>
  <c r="S59" i="16"/>
  <c r="Q59" i="16"/>
  <c r="O59" i="16"/>
  <c r="U57" i="16"/>
  <c r="U59" i="16" s="1"/>
  <c r="M57" i="16"/>
  <c r="U53" i="16"/>
  <c r="U55" i="16" s="1"/>
  <c r="Q45" i="16"/>
  <c r="Q44" i="16"/>
  <c r="Q43" i="16"/>
  <c r="Q42" i="16"/>
  <c r="S41" i="16"/>
  <c r="S40" i="16"/>
  <c r="Z30" i="16"/>
  <c r="W30" i="16"/>
  <c r="U30" i="16"/>
  <c r="S30" i="16"/>
  <c r="O30" i="16"/>
  <c r="M29" i="16"/>
  <c r="Q27" i="16"/>
  <c r="M27" i="16"/>
  <c r="Q26" i="16"/>
  <c r="M26" i="16"/>
  <c r="U21" i="16"/>
  <c r="U20" i="16"/>
  <c r="U17" i="16"/>
  <c r="W15" i="16"/>
  <c r="W24" i="16" s="1"/>
  <c r="U15" i="16"/>
  <c r="X165" i="21"/>
  <c r="O165" i="21"/>
  <c r="Q138" i="21"/>
  <c r="Q135" i="21"/>
  <c r="Q132" i="21"/>
  <c r="X130" i="21"/>
  <c r="S130" i="21"/>
  <c r="O130" i="21"/>
  <c r="M130" i="21"/>
  <c r="V129" i="21"/>
  <c r="V128" i="21"/>
  <c r="V127" i="21"/>
  <c r="V126" i="21"/>
  <c r="V125" i="21"/>
  <c r="V124" i="21"/>
  <c r="V123" i="21"/>
  <c r="X118" i="21"/>
  <c r="X119" i="21" s="1"/>
  <c r="U118" i="21"/>
  <c r="U119" i="21" s="1"/>
  <c r="S118" i="21"/>
  <c r="S119" i="21" s="1"/>
  <c r="Q118" i="21"/>
  <c r="Q119" i="21" s="1"/>
  <c r="O118" i="21"/>
  <c r="O119" i="21" s="1"/>
  <c r="M118" i="21"/>
  <c r="M119" i="21" s="1"/>
  <c r="X80" i="21"/>
  <c r="S80" i="21"/>
  <c r="Q80" i="21"/>
  <c r="O80" i="21"/>
  <c r="U78" i="21"/>
  <c r="U77" i="21"/>
  <c r="S69" i="21"/>
  <c r="Q69" i="21"/>
  <c r="O69" i="21"/>
  <c r="U64" i="21"/>
  <c r="X62" i="21"/>
  <c r="S62" i="21"/>
  <c r="Q62" i="21"/>
  <c r="O62" i="21"/>
  <c r="S42" i="21"/>
  <c r="U45" i="21"/>
  <c r="U43" i="21"/>
  <c r="S40" i="21"/>
  <c r="U35" i="21"/>
  <c r="S35" i="21"/>
  <c r="Q35" i="21"/>
  <c r="O35" i="21"/>
  <c r="K22" i="21"/>
  <c r="K36" i="21" s="1"/>
  <c r="W343" i="16" l="1"/>
  <c r="U343" i="16"/>
  <c r="Z343" i="16"/>
  <c r="O343" i="16"/>
  <c r="Q81" i="21"/>
  <c r="O81" i="21"/>
  <c r="V130" i="21"/>
  <c r="U24" i="16"/>
  <c r="U66" i="16" s="1"/>
  <c r="Q158" i="16"/>
  <c r="U171" i="16"/>
  <c r="X81" i="21"/>
  <c r="U262" i="16"/>
  <c r="S158" i="16"/>
  <c r="U92" i="16"/>
  <c r="Q92" i="16"/>
  <c r="S51" i="16"/>
  <c r="S66" i="16" s="1"/>
  <c r="Q51" i="16"/>
  <c r="O178" i="21"/>
  <c r="S59" i="21"/>
  <c r="S81" i="21" s="1"/>
  <c r="X36" i="21"/>
  <c r="M178" i="21"/>
  <c r="Q36" i="21"/>
  <c r="W40" i="21"/>
  <c r="O36" i="21"/>
  <c r="X178" i="21"/>
  <c r="Z66" i="16"/>
  <c r="O268" i="16"/>
  <c r="Z268" i="16"/>
  <c r="M35" i="16"/>
  <c r="M39" i="16"/>
  <c r="M43" i="16"/>
  <c r="Y44" i="16"/>
  <c r="AA44" i="16" s="1"/>
  <c r="AC44" i="16" s="1"/>
  <c r="M36" i="16"/>
  <c r="M38" i="16"/>
  <c r="M40" i="16"/>
  <c r="M41" i="16"/>
  <c r="M42" i="16"/>
  <c r="M45" i="16"/>
  <c r="V136" i="21"/>
  <c r="W123" i="21"/>
  <c r="K234" i="16"/>
  <c r="M94" i="16"/>
  <c r="X94" i="16" s="1"/>
  <c r="U234" i="16"/>
  <c r="U267" i="16"/>
  <c r="U178" i="16"/>
  <c r="U189" i="16"/>
  <c r="U202" i="16"/>
  <c r="M30" i="16"/>
  <c r="O389" i="16"/>
  <c r="U389" i="16"/>
  <c r="U193" i="16"/>
  <c r="Q279" i="16"/>
  <c r="Q343" i="16" s="1"/>
  <c r="M389" i="16"/>
  <c r="Z389" i="16"/>
  <c r="Q389" i="16"/>
  <c r="M37" i="16"/>
  <c r="Q30" i="16"/>
  <c r="O66" i="16"/>
  <c r="X387" i="16"/>
  <c r="Y387" i="16" s="1"/>
  <c r="M15" i="21"/>
  <c r="M21" i="21"/>
  <c r="M33" i="21"/>
  <c r="V33" i="21" s="1"/>
  <c r="M43" i="21"/>
  <c r="M77" i="21"/>
  <c r="V77" i="21" s="1"/>
  <c r="M78" i="21"/>
  <c r="V78" i="21" s="1"/>
  <c r="M79" i="21"/>
  <c r="V79" i="21" s="1"/>
  <c r="V101" i="21"/>
  <c r="V87" i="21"/>
  <c r="V90" i="21"/>
  <c r="V117" i="21"/>
  <c r="V132" i="21"/>
  <c r="V137" i="21"/>
  <c r="V140" i="21"/>
  <c r="V142" i="21"/>
  <c r="V144" i="21"/>
  <c r="V148" i="21"/>
  <c r="V150" i="21"/>
  <c r="V152" i="21"/>
  <c r="V154" i="21"/>
  <c r="V158" i="21"/>
  <c r="V160" i="21"/>
  <c r="V161" i="21"/>
  <c r="V163" i="21"/>
  <c r="M27" i="21"/>
  <c r="M30" i="21" s="1"/>
  <c r="M32" i="21"/>
  <c r="V32" i="21" s="1"/>
  <c r="M46" i="21"/>
  <c r="M47" i="21"/>
  <c r="M42" i="21"/>
  <c r="V88" i="21"/>
  <c r="V91" i="21"/>
  <c r="V135" i="21"/>
  <c r="V138" i="21"/>
  <c r="V139" i="21"/>
  <c r="V141" i="21"/>
  <c r="V143" i="21"/>
  <c r="V145" i="21"/>
  <c r="V146" i="21"/>
  <c r="V147" i="21"/>
  <c r="V149" i="21"/>
  <c r="V151" i="21"/>
  <c r="V153" i="21"/>
  <c r="V155" i="21"/>
  <c r="V157" i="21"/>
  <c r="V159" i="21"/>
  <c r="V162" i="21"/>
  <c r="V164" i="21"/>
  <c r="K55" i="16"/>
  <c r="M53" i="16"/>
  <c r="M55" i="16" s="1"/>
  <c r="U36" i="21"/>
  <c r="M64" i="21"/>
  <c r="M69" i="21" s="1"/>
  <c r="M45" i="21"/>
  <c r="M44" i="21"/>
  <c r="M20" i="16"/>
  <c r="X26" i="16"/>
  <c r="Y26" i="16" s="1"/>
  <c r="X27" i="16"/>
  <c r="X29" i="16"/>
  <c r="X121" i="16"/>
  <c r="X131" i="16"/>
  <c r="M205" i="16"/>
  <c r="X272" i="16"/>
  <c r="X282" i="16"/>
  <c r="X287" i="16"/>
  <c r="K293" i="16"/>
  <c r="X292" i="16"/>
  <c r="Y292" i="16" s="1"/>
  <c r="X295" i="16"/>
  <c r="Y295" i="16" s="1"/>
  <c r="X299" i="16"/>
  <c r="X305" i="16"/>
  <c r="Y305" i="16" s="1"/>
  <c r="X311" i="16"/>
  <c r="X326" i="16"/>
  <c r="Y326" i="16" s="1"/>
  <c r="X329" i="16"/>
  <c r="X341" i="16"/>
  <c r="Y341" i="16" s="1"/>
  <c r="X308" i="16"/>
  <c r="X351" i="16"/>
  <c r="X352" i="16" s="1"/>
  <c r="X359" i="16"/>
  <c r="X360" i="16" s="1"/>
  <c r="X367" i="16"/>
  <c r="X370" i="16" s="1"/>
  <c r="X375" i="16"/>
  <c r="Y375" i="16" s="1"/>
  <c r="X381" i="16"/>
  <c r="Y381" i="16" s="1"/>
  <c r="M17" i="16"/>
  <c r="M15" i="16"/>
  <c r="X107" i="16"/>
  <c r="M260" i="16"/>
  <c r="M264" i="16"/>
  <c r="K243" i="16"/>
  <c r="X274" i="16"/>
  <c r="K279" i="16"/>
  <c r="X277" i="16"/>
  <c r="Y277" i="16" s="1"/>
  <c r="X281" i="16"/>
  <c r="Y281" i="16" s="1"/>
  <c r="X283" i="16"/>
  <c r="X284" i="16"/>
  <c r="X285" i="16"/>
  <c r="X286" i="16"/>
  <c r="X289" i="16"/>
  <c r="K336" i="16"/>
  <c r="X335" i="16"/>
  <c r="Y335" i="16" s="1"/>
  <c r="X296" i="16"/>
  <c r="K303" i="16"/>
  <c r="X302" i="16"/>
  <c r="Y302" i="16" s="1"/>
  <c r="K315" i="16"/>
  <c r="X314" i="16"/>
  <c r="Y314" i="16" s="1"/>
  <c r="K318" i="16"/>
  <c r="X317" i="16"/>
  <c r="Y317" i="16" s="1"/>
  <c r="X320" i="16"/>
  <c r="Y320" i="16" s="1"/>
  <c r="X323" i="16"/>
  <c r="Y323" i="16" s="1"/>
  <c r="X363" i="16"/>
  <c r="X365" i="16" s="1"/>
  <c r="X378" i="16"/>
  <c r="Y378" i="16" s="1"/>
  <c r="X384" i="16"/>
  <c r="Y384" i="16" s="1"/>
  <c r="M70" i="16"/>
  <c r="X70" i="16" s="1"/>
  <c r="X87" i="16"/>
  <c r="M110" i="16"/>
  <c r="X110" i="16" s="1"/>
  <c r="M130" i="16"/>
  <c r="X130" i="16" s="1"/>
  <c r="K59" i="16"/>
  <c r="M76" i="16"/>
  <c r="X88" i="16"/>
  <c r="M108" i="16"/>
  <c r="X108" i="16" s="1"/>
  <c r="M111" i="16"/>
  <c r="X111" i="16" s="1"/>
  <c r="M112" i="16"/>
  <c r="M115" i="16"/>
  <c r="M117" i="16"/>
  <c r="X117" i="16" s="1"/>
  <c r="M127" i="16"/>
  <c r="X127" i="16" s="1"/>
  <c r="M129" i="16"/>
  <c r="X129" i="16" s="1"/>
  <c r="M133" i="16"/>
  <c r="X133" i="16" s="1"/>
  <c r="M150" i="16"/>
  <c r="X150" i="16" s="1"/>
  <c r="S36" i="21"/>
  <c r="U59" i="21"/>
  <c r="M114" i="16"/>
  <c r="K71" i="16"/>
  <c r="K275" i="16"/>
  <c r="W189" i="16"/>
  <c r="W262" i="16"/>
  <c r="U207" i="16"/>
  <c r="W234" i="16"/>
  <c r="U210" i="16"/>
  <c r="U237" i="16"/>
  <c r="U240" i="16"/>
  <c r="K225" i="16"/>
  <c r="W225" i="16"/>
  <c r="U254" i="16"/>
  <c r="W370" i="16"/>
  <c r="W376" i="16"/>
  <c r="K379" i="16"/>
  <c r="W382" i="16"/>
  <c r="K385" i="16"/>
  <c r="K300" i="16"/>
  <c r="K306" i="16"/>
  <c r="K312" i="16"/>
  <c r="K327" i="16"/>
  <c r="K330" i="16"/>
  <c r="K342" i="16"/>
  <c r="K309" i="16"/>
  <c r="M175" i="16"/>
  <c r="W178" i="16"/>
  <c r="Q178" i="16"/>
  <c r="W184" i="16"/>
  <c r="M186" i="16"/>
  <c r="S262" i="16"/>
  <c r="M245" i="16"/>
  <c r="M247" i="16" s="1"/>
  <c r="W247" i="16"/>
  <c r="K210" i="16"/>
  <c r="K237" i="16"/>
  <c r="K240" i="16"/>
  <c r="U225" i="16"/>
  <c r="K254" i="16"/>
  <c r="K376" i="16"/>
  <c r="W379" i="16"/>
  <c r="K382" i="16"/>
  <c r="W385" i="16"/>
  <c r="K388" i="16"/>
  <c r="M80" i="16"/>
  <c r="M81" i="16"/>
  <c r="Q122" i="16"/>
  <c r="S122" i="16"/>
  <c r="M126" i="16"/>
  <c r="M199" i="16"/>
  <c r="M227" i="16"/>
  <c r="K290" i="16"/>
  <c r="K297" i="16"/>
  <c r="K321" i="16"/>
  <c r="K324" i="16"/>
  <c r="U62" i="21"/>
  <c r="S165" i="21"/>
  <c r="S178" i="21" s="1"/>
  <c r="U69" i="21"/>
  <c r="M195" i="16"/>
  <c r="M59" i="16"/>
  <c r="M75" i="16"/>
  <c r="M82" i="16"/>
  <c r="M84" i="16"/>
  <c r="X84" i="16" s="1"/>
  <c r="M99" i="16"/>
  <c r="M106" i="16"/>
  <c r="M116" i="16"/>
  <c r="M118" i="16"/>
  <c r="M124" i="16"/>
  <c r="M128" i="16"/>
  <c r="M132" i="16"/>
  <c r="M134" i="16"/>
  <c r="M136" i="16"/>
  <c r="M137" i="16"/>
  <c r="M138" i="16"/>
  <c r="M139" i="16"/>
  <c r="M141" i="16"/>
  <c r="M143" i="16"/>
  <c r="M149" i="16"/>
  <c r="M147" i="16"/>
  <c r="X147" i="16" s="1"/>
  <c r="M153" i="16"/>
  <c r="X153" i="16" s="1"/>
  <c r="M156" i="16"/>
  <c r="X156" i="16" s="1"/>
  <c r="M165" i="16"/>
  <c r="X165" i="16" s="1"/>
  <c r="M169" i="16"/>
  <c r="X169" i="16" s="1"/>
  <c r="M173" i="16"/>
  <c r="M180" i="16"/>
  <c r="M184" i="16" s="1"/>
  <c r="M187" i="16"/>
  <c r="M21" i="16"/>
  <c r="M83" i="16"/>
  <c r="X83" i="16" s="1"/>
  <c r="M152" i="16"/>
  <c r="X152" i="16" s="1"/>
  <c r="M154" i="16"/>
  <c r="X154" i="16" s="1"/>
  <c r="M160" i="16"/>
  <c r="M162" i="16" s="1"/>
  <c r="M164" i="16"/>
  <c r="M166" i="16"/>
  <c r="M176" i="16"/>
  <c r="M200" i="16"/>
  <c r="M204" i="16"/>
  <c r="M209" i="16"/>
  <c r="M236" i="16"/>
  <c r="M249" i="16"/>
  <c r="M251" i="16" s="1"/>
  <c r="M239" i="16"/>
  <c r="M212" i="16"/>
  <c r="M214" i="16" s="1"/>
  <c r="M216" i="16"/>
  <c r="M220" i="16"/>
  <c r="M224" i="16"/>
  <c r="M242" i="16"/>
  <c r="X242" i="16" s="1"/>
  <c r="M253" i="16"/>
  <c r="M231" i="16"/>
  <c r="M191" i="16"/>
  <c r="U80" i="21"/>
  <c r="Q130" i="21"/>
  <c r="U130" i="21"/>
  <c r="Q165" i="21"/>
  <c r="K343" i="16" l="1"/>
  <c r="V21" i="21"/>
  <c r="V22" i="21" s="1"/>
  <c r="M22" i="21"/>
  <c r="Y40" i="21"/>
  <c r="V15" i="21"/>
  <c r="V19" i="21" s="1"/>
  <c r="M19" i="21"/>
  <c r="V35" i="21"/>
  <c r="X76" i="16"/>
  <c r="K119" i="21"/>
  <c r="M24" i="16"/>
  <c r="K81" i="21"/>
  <c r="Y154" i="16"/>
  <c r="AA154" i="16" s="1"/>
  <c r="AC154" i="16" s="1"/>
  <c r="W141" i="21"/>
  <c r="Y141" i="21" s="1"/>
  <c r="AA141" i="21" s="1"/>
  <c r="Y156" i="16"/>
  <c r="AA156" i="16" s="1"/>
  <c r="AC156" i="16" s="1"/>
  <c r="M158" i="16"/>
  <c r="Y147" i="16"/>
  <c r="AA147" i="16" s="1"/>
  <c r="AC147" i="16" s="1"/>
  <c r="Y152" i="16"/>
  <c r="AA152" i="16" s="1"/>
  <c r="M92" i="16"/>
  <c r="U81" i="21"/>
  <c r="Y153" i="16"/>
  <c r="AA153" i="16" s="1"/>
  <c r="AC153" i="16" s="1"/>
  <c r="V103" i="21"/>
  <c r="M51" i="16"/>
  <c r="X35" i="16"/>
  <c r="M59" i="21"/>
  <c r="O179" i="21"/>
  <c r="X43" i="16"/>
  <c r="X38" i="16"/>
  <c r="X36" i="16"/>
  <c r="W66" i="16"/>
  <c r="X42" i="16"/>
  <c r="W136" i="21"/>
  <c r="Y136" i="21" s="1"/>
  <c r="AA136" i="21" s="1"/>
  <c r="K66" i="16"/>
  <c r="X21" i="16"/>
  <c r="Q268" i="16"/>
  <c r="W268" i="16"/>
  <c r="U268" i="16"/>
  <c r="U390" i="16" s="1"/>
  <c r="X20" i="16"/>
  <c r="S268" i="16"/>
  <c r="S390" i="16" s="1"/>
  <c r="X17" i="16"/>
  <c r="X37" i="16"/>
  <c r="K268" i="16"/>
  <c r="Q178" i="21"/>
  <c r="K178" i="21"/>
  <c r="X179" i="21"/>
  <c r="V165" i="21"/>
  <c r="V118" i="21"/>
  <c r="V44" i="21"/>
  <c r="V80" i="21"/>
  <c r="V43" i="21"/>
  <c r="V45" i="21"/>
  <c r="V42" i="21"/>
  <c r="V46" i="21"/>
  <c r="V47" i="21"/>
  <c r="V64" i="21"/>
  <c r="V69" i="21" s="1"/>
  <c r="M103" i="16"/>
  <c r="X231" i="16"/>
  <c r="Y231" i="16" s="1"/>
  <c r="M234" i="16"/>
  <c r="M262" i="16"/>
  <c r="M267" i="16"/>
  <c r="X216" i="16"/>
  <c r="X218" i="16" s="1"/>
  <c r="M218" i="16"/>
  <c r="X195" i="16"/>
  <c r="X197" i="16" s="1"/>
  <c r="M197" i="16"/>
  <c r="X220" i="16"/>
  <c r="X222" i="16" s="1"/>
  <c r="M222" i="16"/>
  <c r="X191" i="16"/>
  <c r="Y191" i="16" s="1"/>
  <c r="M193" i="16"/>
  <c r="X204" i="16"/>
  <c r="Y204" i="16" s="1"/>
  <c r="M207" i="16"/>
  <c r="M171" i="16"/>
  <c r="M202" i="16"/>
  <c r="M189" i="16"/>
  <c r="X227" i="16"/>
  <c r="X229" i="16" s="1"/>
  <c r="M229" i="16"/>
  <c r="M178" i="16"/>
  <c r="Q66" i="16"/>
  <c r="K389" i="16"/>
  <c r="W389" i="16"/>
  <c r="O390" i="16"/>
  <c r="W91" i="21"/>
  <c r="Y91" i="21" s="1"/>
  <c r="AA91" i="21" s="1"/>
  <c r="X388" i="16"/>
  <c r="W153" i="21"/>
  <c r="Y153" i="21" s="1"/>
  <c r="AA153" i="21" s="1"/>
  <c r="W142" i="21"/>
  <c r="Y142" i="21" s="1"/>
  <c r="AA142" i="21" s="1"/>
  <c r="W149" i="21"/>
  <c r="Y149" i="21" s="1"/>
  <c r="AA149" i="21" s="1"/>
  <c r="W163" i="21"/>
  <c r="Y163" i="21" s="1"/>
  <c r="AA163" i="21" s="1"/>
  <c r="W160" i="21"/>
  <c r="Y160" i="21" s="1"/>
  <c r="AA160" i="21" s="1"/>
  <c r="W152" i="21"/>
  <c r="Y152" i="21" s="1"/>
  <c r="AA152" i="21" s="1"/>
  <c r="W148" i="21"/>
  <c r="Y148" i="21" s="1"/>
  <c r="AA148" i="21" s="1"/>
  <c r="W140" i="21"/>
  <c r="Y140" i="21" s="1"/>
  <c r="AA140" i="21" s="1"/>
  <c r="W87" i="21"/>
  <c r="Y87" i="21" s="1"/>
  <c r="AA87" i="21" s="1"/>
  <c r="W164" i="21"/>
  <c r="Y164" i="21" s="1"/>
  <c r="AA164" i="21" s="1"/>
  <c r="W157" i="21"/>
  <c r="Y157" i="21" s="1"/>
  <c r="AA157" i="21" s="1"/>
  <c r="W146" i="21"/>
  <c r="Y146" i="21" s="1"/>
  <c r="AA146" i="21" s="1"/>
  <c r="V27" i="21"/>
  <c r="M71" i="16"/>
  <c r="W79" i="21"/>
  <c r="Y79" i="21" s="1"/>
  <c r="W78" i="21"/>
  <c r="Y78" i="21" s="1"/>
  <c r="W33" i="21"/>
  <c r="Y33" i="21" s="1"/>
  <c r="AA33" i="21" s="1"/>
  <c r="U165" i="21"/>
  <c r="U178" i="21" s="1"/>
  <c r="W138" i="21"/>
  <c r="Y138" i="21" s="1"/>
  <c r="AA138" i="21" s="1"/>
  <c r="W135" i="21"/>
  <c r="Y135" i="21" s="1"/>
  <c r="AA135" i="21" s="1"/>
  <c r="W128" i="21"/>
  <c r="Y128" i="21" s="1"/>
  <c r="AA128" i="21" s="1"/>
  <c r="W126" i="21"/>
  <c r="Y126" i="21" s="1"/>
  <c r="AA126" i="21" s="1"/>
  <c r="W124" i="21"/>
  <c r="Y124" i="21" s="1"/>
  <c r="AA124" i="21" s="1"/>
  <c r="W137" i="21"/>
  <c r="Y137" i="21" s="1"/>
  <c r="AA137" i="21" s="1"/>
  <c r="W132" i="21"/>
  <c r="Y132" i="21" s="1"/>
  <c r="AA132" i="21" s="1"/>
  <c r="W161" i="21"/>
  <c r="Y161" i="21" s="1"/>
  <c r="AA161" i="21" s="1"/>
  <c r="W158" i="21"/>
  <c r="Y158" i="21" s="1"/>
  <c r="AA158" i="21" s="1"/>
  <c r="W154" i="21"/>
  <c r="Y154" i="21" s="1"/>
  <c r="AA154" i="21" s="1"/>
  <c r="W150" i="21"/>
  <c r="Y150" i="21" s="1"/>
  <c r="AA150" i="21" s="1"/>
  <c r="W144" i="21"/>
  <c r="Y144" i="21" s="1"/>
  <c r="AA144" i="21" s="1"/>
  <c r="W129" i="21"/>
  <c r="Y129" i="21" s="1"/>
  <c r="AA129" i="21" s="1"/>
  <c r="W90" i="21"/>
  <c r="Y90" i="21" s="1"/>
  <c r="AA90" i="21" s="1"/>
  <c r="W32" i="21"/>
  <c r="W127" i="21"/>
  <c r="Y127" i="21" s="1"/>
  <c r="AA127" i="21" s="1"/>
  <c r="W125" i="21"/>
  <c r="Y125" i="21" s="1"/>
  <c r="AA125" i="21" s="1"/>
  <c r="W117" i="21"/>
  <c r="Y117" i="21" s="1"/>
  <c r="W101" i="21"/>
  <c r="W77" i="21"/>
  <c r="Y77" i="21" s="1"/>
  <c r="W21" i="21"/>
  <c r="W22" i="21" s="1"/>
  <c r="W162" i="21"/>
  <c r="Y162" i="21" s="1"/>
  <c r="AA162" i="21" s="1"/>
  <c r="W159" i="21"/>
  <c r="Y159" i="21" s="1"/>
  <c r="AA159" i="21" s="1"/>
  <c r="W155" i="21"/>
  <c r="Y155" i="21" s="1"/>
  <c r="AA155" i="21" s="1"/>
  <c r="W151" i="21"/>
  <c r="Y151" i="21" s="1"/>
  <c r="AA151" i="21" s="1"/>
  <c r="W147" i="21"/>
  <c r="Y147" i="21" s="1"/>
  <c r="AA147" i="21" s="1"/>
  <c r="W145" i="21"/>
  <c r="Y145" i="21" s="1"/>
  <c r="AA145" i="21" s="1"/>
  <c r="W143" i="21"/>
  <c r="Y143" i="21" s="1"/>
  <c r="AA143" i="21" s="1"/>
  <c r="W139" i="21"/>
  <c r="Y139" i="21" s="1"/>
  <c r="AA139" i="21" s="1"/>
  <c r="W88" i="21"/>
  <c r="Y88" i="21" s="1"/>
  <c r="AA88" i="21" s="1"/>
  <c r="M75" i="21"/>
  <c r="Y355" i="16"/>
  <c r="X355" i="16"/>
  <c r="Y363" i="16"/>
  <c r="Y365" i="16" s="1"/>
  <c r="Y315" i="16"/>
  <c r="AA314" i="16"/>
  <c r="AC314" i="16" s="1"/>
  <c r="Y285" i="16"/>
  <c r="AA285" i="16" s="1"/>
  <c r="AC285" i="16" s="1"/>
  <c r="X260" i="16"/>
  <c r="Y327" i="16"/>
  <c r="AA326" i="16"/>
  <c r="AC326" i="16" s="1"/>
  <c r="X264" i="16"/>
  <c r="Y107" i="16"/>
  <c r="AA107" i="16" s="1"/>
  <c r="AC107" i="16" s="1"/>
  <c r="X205" i="16"/>
  <c r="AA323" i="16"/>
  <c r="AC323" i="16" s="1"/>
  <c r="Y324" i="16"/>
  <c r="Y342" i="16"/>
  <c r="AA341" i="16"/>
  <c r="AC341" i="16" s="1"/>
  <c r="Y306" i="16"/>
  <c r="AA305" i="16"/>
  <c r="AC305" i="16" s="1"/>
  <c r="Y289" i="16"/>
  <c r="AA289" i="16" s="1"/>
  <c r="AC289" i="16" s="1"/>
  <c r="Y283" i="16"/>
  <c r="AA283" i="16" s="1"/>
  <c r="AC283" i="16" s="1"/>
  <c r="Y27" i="16"/>
  <c r="AA27" i="16" s="1"/>
  <c r="AC27" i="16" s="1"/>
  <c r="Y282" i="16"/>
  <c r="AA282" i="16" s="1"/>
  <c r="AC282" i="16" s="1"/>
  <c r="X15" i="16"/>
  <c r="Y15" i="16" s="1"/>
  <c r="Y318" i="16"/>
  <c r="AA317" i="16"/>
  <c r="AC317" i="16" s="1"/>
  <c r="X243" i="16"/>
  <c r="Y321" i="16"/>
  <c r="AA320" i="16"/>
  <c r="AC320" i="16" s="1"/>
  <c r="Y303" i="16"/>
  <c r="AA302" i="16"/>
  <c r="AC302" i="16" s="1"/>
  <c r="X324" i="16"/>
  <c r="X315" i="16"/>
  <c r="X336" i="16"/>
  <c r="X290" i="16"/>
  <c r="X382" i="16"/>
  <c r="X376" i="16"/>
  <c r="X309" i="16"/>
  <c r="X330" i="16"/>
  <c r="X312" i="16"/>
  <c r="X300" i="16"/>
  <c r="X275" i="16"/>
  <c r="Y117" i="16"/>
  <c r="AA117" i="16" s="1"/>
  <c r="AC117" i="16" s="1"/>
  <c r="Y111" i="16"/>
  <c r="AA111" i="16" s="1"/>
  <c r="AC111" i="16" s="1"/>
  <c r="Y108" i="16"/>
  <c r="AA108" i="16" s="1"/>
  <c r="AC108" i="16" s="1"/>
  <c r="Y83" i="16"/>
  <c r="AA83" i="16" s="1"/>
  <c r="AC83" i="16" s="1"/>
  <c r="Y296" i="16"/>
  <c r="AA296" i="16" s="1"/>
  <c r="AC296" i="16" s="1"/>
  <c r="Y286" i="16"/>
  <c r="AA286" i="16" s="1"/>
  <c r="AC286" i="16" s="1"/>
  <c r="Y284" i="16"/>
  <c r="AA284" i="16" s="1"/>
  <c r="AC284" i="16" s="1"/>
  <c r="Y274" i="16"/>
  <c r="AA274" i="16" s="1"/>
  <c r="AC274" i="16" s="1"/>
  <c r="X253" i="16"/>
  <c r="Y253" i="16" s="1"/>
  <c r="Y242" i="16"/>
  <c r="X224" i="16"/>
  <c r="X212" i="16"/>
  <c r="X239" i="16"/>
  <c r="X249" i="16"/>
  <c r="X251" i="16" s="1"/>
  <c r="X236" i="16"/>
  <c r="Y236" i="16" s="1"/>
  <c r="X209" i="16"/>
  <c r="X245" i="16"/>
  <c r="X200" i="16"/>
  <c r="X176" i="16"/>
  <c r="Y169" i="16"/>
  <c r="AA169" i="16" s="1"/>
  <c r="AC169" i="16" s="1"/>
  <c r="X166" i="16"/>
  <c r="Y165" i="16"/>
  <c r="AA165" i="16" s="1"/>
  <c r="AC165" i="16" s="1"/>
  <c r="X164" i="16"/>
  <c r="X32" i="16"/>
  <c r="Y130" i="16"/>
  <c r="AA130" i="16" s="1"/>
  <c r="AC130" i="16" s="1"/>
  <c r="Y110" i="16"/>
  <c r="AA110" i="16" s="1"/>
  <c r="AC110" i="16" s="1"/>
  <c r="Y94" i="16"/>
  <c r="Y87" i="16"/>
  <c r="AA87" i="16" s="1"/>
  <c r="AC87" i="16" s="1"/>
  <c r="Y70" i="16"/>
  <c r="AA70" i="16" s="1"/>
  <c r="AC70" i="16" s="1"/>
  <c r="X186" i="16"/>
  <c r="X180" i="16"/>
  <c r="X184" i="16" s="1"/>
  <c r="X175" i="16"/>
  <c r="X173" i="16"/>
  <c r="Y131" i="16"/>
  <c r="AA131" i="16" s="1"/>
  <c r="AC131" i="16" s="1"/>
  <c r="Y121" i="16"/>
  <c r="AA121" i="16" s="1"/>
  <c r="AC121" i="16" s="1"/>
  <c r="X385" i="16"/>
  <c r="X379" i="16"/>
  <c r="X321" i="16"/>
  <c r="X318" i="16"/>
  <c r="X303" i="16"/>
  <c r="X279" i="16"/>
  <c r="X342" i="16"/>
  <c r="X327" i="16"/>
  <c r="X306" i="16"/>
  <c r="X297" i="16"/>
  <c r="X293" i="16"/>
  <c r="X30" i="16"/>
  <c r="Y150" i="16"/>
  <c r="AA150" i="16" s="1"/>
  <c r="AC150" i="16" s="1"/>
  <c r="Y133" i="16"/>
  <c r="AA133" i="16" s="1"/>
  <c r="AC133" i="16" s="1"/>
  <c r="Y129" i="16"/>
  <c r="AA129" i="16" s="1"/>
  <c r="AC129" i="16" s="1"/>
  <c r="Y127" i="16"/>
  <c r="AA127" i="16" s="1"/>
  <c r="AC127" i="16" s="1"/>
  <c r="Y88" i="16"/>
  <c r="AA88" i="16" s="1"/>
  <c r="AC88" i="16" s="1"/>
  <c r="Y84" i="16"/>
  <c r="AA84" i="16" s="1"/>
  <c r="AC84" i="16" s="1"/>
  <c r="X199" i="16"/>
  <c r="X187" i="16"/>
  <c r="X41" i="16"/>
  <c r="X40" i="16"/>
  <c r="X39" i="16"/>
  <c r="Y367" i="16"/>
  <c r="Y359" i="16"/>
  <c r="Y360" i="16" s="1"/>
  <c r="Y351" i="16"/>
  <c r="Y308" i="16"/>
  <c r="Y329" i="16"/>
  <c r="Y311" i="16"/>
  <c r="Y299" i="16"/>
  <c r="Y287" i="16"/>
  <c r="AA287" i="16" s="1"/>
  <c r="AC287" i="16" s="1"/>
  <c r="Y272" i="16"/>
  <c r="Y29" i="16"/>
  <c r="AA29" i="16" s="1"/>
  <c r="AC29" i="16" s="1"/>
  <c r="X160" i="16"/>
  <c r="X149" i="16"/>
  <c r="X138" i="16"/>
  <c r="X134" i="16"/>
  <c r="X124" i="16"/>
  <c r="X116" i="16"/>
  <c r="X106" i="16"/>
  <c r="X80" i="16"/>
  <c r="X75" i="16"/>
  <c r="X143" i="16"/>
  <c r="X137" i="16"/>
  <c r="X126" i="16"/>
  <c r="X82" i="16"/>
  <c r="X141" i="16"/>
  <c r="X136" i="16"/>
  <c r="X132" i="16"/>
  <c r="X118" i="16"/>
  <c r="X105" i="16"/>
  <c r="X99" i="16"/>
  <c r="X103" i="16" s="1"/>
  <c r="X45" i="16"/>
  <c r="X115" i="16"/>
  <c r="X112" i="16"/>
  <c r="X57" i="16"/>
  <c r="X53" i="16"/>
  <c r="X139" i="16"/>
  <c r="X128" i="16"/>
  <c r="X81" i="16"/>
  <c r="X114" i="16"/>
  <c r="W75" i="21"/>
  <c r="M254" i="16"/>
  <c r="M240" i="16"/>
  <c r="M237" i="16"/>
  <c r="M243" i="16"/>
  <c r="M225" i="16"/>
  <c r="M210" i="16"/>
  <c r="Y382" i="16"/>
  <c r="AA381" i="16"/>
  <c r="AC381" i="16" s="1"/>
  <c r="AA295" i="16"/>
  <c r="AC295" i="16" s="1"/>
  <c r="Y376" i="16"/>
  <c r="AA375" i="16"/>
  <c r="AC375" i="16" s="1"/>
  <c r="AA277" i="16"/>
  <c r="AC277" i="16" s="1"/>
  <c r="AA387" i="16"/>
  <c r="AC387" i="16" s="1"/>
  <c r="Y388" i="16"/>
  <c r="AA378" i="16"/>
  <c r="AC378" i="16" s="1"/>
  <c r="Y379" i="16"/>
  <c r="AA335" i="16"/>
  <c r="AC335" i="16" s="1"/>
  <c r="Y336" i="16"/>
  <c r="AA281" i="16"/>
  <c r="AC281" i="16" s="1"/>
  <c r="AA26" i="16"/>
  <c r="AC26" i="16" s="1"/>
  <c r="AA384" i="16"/>
  <c r="AC384" i="16" s="1"/>
  <c r="Y385" i="16"/>
  <c r="AA292" i="16"/>
  <c r="AC292" i="16" s="1"/>
  <c r="Y293" i="16"/>
  <c r="M122" i="16"/>
  <c r="M35" i="21"/>
  <c r="Y75" i="21"/>
  <c r="M62" i="21"/>
  <c r="M80" i="21"/>
  <c r="Y62" i="21"/>
  <c r="X343" i="16" l="1"/>
  <c r="W15" i="21"/>
  <c r="Y15" i="21" s="1"/>
  <c r="Y19" i="21" s="1"/>
  <c r="Y35" i="16"/>
  <c r="AA35" i="16" s="1"/>
  <c r="AC35" i="16" s="1"/>
  <c r="AA117" i="21"/>
  <c r="AA118" i="21" s="1"/>
  <c r="Y118" i="21"/>
  <c r="Y80" i="21"/>
  <c r="AA40" i="21"/>
  <c r="V30" i="21"/>
  <c r="W19" i="21"/>
  <c r="W35" i="21"/>
  <c r="V119" i="21"/>
  <c r="AC327" i="16"/>
  <c r="Y76" i="16"/>
  <c r="AA76" i="16" s="1"/>
  <c r="AC76" i="16" s="1"/>
  <c r="Y17" i="16"/>
  <c r="AA17" i="16" s="1"/>
  <c r="AC17" i="16" s="1"/>
  <c r="Y43" i="16"/>
  <c r="AA43" i="16" s="1"/>
  <c r="AC43" i="16" s="1"/>
  <c r="X24" i="16"/>
  <c r="M81" i="21"/>
  <c r="AC336" i="16"/>
  <c r="X92" i="16"/>
  <c r="X158" i="16"/>
  <c r="Y101" i="21"/>
  <c r="W103" i="21"/>
  <c r="AA165" i="21"/>
  <c r="AC152" i="16"/>
  <c r="AC385" i="16"/>
  <c r="AC279" i="16"/>
  <c r="AC382" i="16"/>
  <c r="AC290" i="16"/>
  <c r="AC379" i="16"/>
  <c r="AC388" i="16"/>
  <c r="AC376" i="16"/>
  <c r="AC297" i="16"/>
  <c r="X51" i="16"/>
  <c r="AC303" i="16"/>
  <c r="AC321" i="16"/>
  <c r="AC318" i="16"/>
  <c r="AC324" i="16"/>
  <c r="AC293" i="16"/>
  <c r="AC342" i="16"/>
  <c r="AC315" i="16"/>
  <c r="AC306" i="16"/>
  <c r="AC30" i="16"/>
  <c r="Y38" i="16"/>
  <c r="AA38" i="16" s="1"/>
  <c r="AC38" i="16" s="1"/>
  <c r="AC71" i="16"/>
  <c r="AA78" i="21"/>
  <c r="AA77" i="21"/>
  <c r="AA79" i="21"/>
  <c r="Y36" i="16"/>
  <c r="AA36" i="16" s="1"/>
  <c r="AC36" i="16" s="1"/>
  <c r="Y21" i="16"/>
  <c r="AA21" i="16" s="1"/>
  <c r="AC21" i="16" s="1"/>
  <c r="V59" i="21"/>
  <c r="V81" i="21" s="1"/>
  <c r="M36" i="21"/>
  <c r="Q179" i="21"/>
  <c r="W46" i="21"/>
  <c r="Y46" i="21" s="1"/>
  <c r="AA46" i="21" s="1"/>
  <c r="S179" i="21"/>
  <c r="Y165" i="21"/>
  <c r="W45" i="21"/>
  <c r="Y45" i="21" s="1"/>
  <c r="AA45" i="21" s="1"/>
  <c r="Y42" i="16"/>
  <c r="AA42" i="16" s="1"/>
  <c r="AC42" i="16" s="1"/>
  <c r="K179" i="21"/>
  <c r="AA351" i="16"/>
  <c r="Y352" i="16"/>
  <c r="W43" i="21"/>
  <c r="W42" i="21"/>
  <c r="W44" i="21"/>
  <c r="Y44" i="21" s="1"/>
  <c r="AA44" i="21" s="1"/>
  <c r="Y37" i="16"/>
  <c r="AA37" i="16" s="1"/>
  <c r="AC37" i="16" s="1"/>
  <c r="Y45" i="16"/>
  <c r="AA45" i="16" s="1"/>
  <c r="AC45" i="16" s="1"/>
  <c r="Y20" i="16"/>
  <c r="AA20" i="16" s="1"/>
  <c r="AC20" i="16" s="1"/>
  <c r="M268" i="16"/>
  <c r="U179" i="21"/>
  <c r="V178" i="21"/>
  <c r="W47" i="21"/>
  <c r="W64" i="21"/>
  <c r="W69" i="21" s="1"/>
  <c r="W118" i="21"/>
  <c r="W27" i="21"/>
  <c r="W30" i="21" s="1"/>
  <c r="Y195" i="16"/>
  <c r="AA195" i="16" s="1"/>
  <c r="AC195" i="16" s="1"/>
  <c r="W80" i="21"/>
  <c r="AA367" i="16"/>
  <c r="Y370" i="16"/>
  <c r="Y220" i="16"/>
  <c r="Y222" i="16" s="1"/>
  <c r="AA94" i="16"/>
  <c r="AC94" i="16" s="1"/>
  <c r="Y216" i="16"/>
  <c r="Y218" i="16" s="1"/>
  <c r="Y264" i="16"/>
  <c r="X267" i="16"/>
  <c r="X262" i="16"/>
  <c r="AA231" i="16"/>
  <c r="AC231" i="16" s="1"/>
  <c r="Y245" i="16"/>
  <c r="Y247" i="16" s="1"/>
  <c r="X247" i="16"/>
  <c r="X234" i="16"/>
  <c r="X162" i="16"/>
  <c r="Y212" i="16"/>
  <c r="Y214" i="16" s="1"/>
  <c r="X214" i="16"/>
  <c r="Y173" i="16"/>
  <c r="X178" i="16"/>
  <c r="X193" i="16"/>
  <c r="X202" i="16"/>
  <c r="AA204" i="16"/>
  <c r="AC204" i="16" s="1"/>
  <c r="X171" i="16"/>
  <c r="X189" i="16"/>
  <c r="AA191" i="16"/>
  <c r="AC191" i="16" s="1"/>
  <c r="Y193" i="16"/>
  <c r="Y227" i="16"/>
  <c r="Y229" i="16" s="1"/>
  <c r="X207" i="16"/>
  <c r="Y186" i="16"/>
  <c r="AA186" i="16" s="1"/>
  <c r="AC186" i="16" s="1"/>
  <c r="Q390" i="16"/>
  <c r="W165" i="21"/>
  <c r="Y30" i="16"/>
  <c r="W390" i="16"/>
  <c r="Y275" i="16"/>
  <c r="AA272" i="16"/>
  <c r="AA359" i="16"/>
  <c r="X389" i="16"/>
  <c r="Y279" i="16"/>
  <c r="AA363" i="16"/>
  <c r="Y290" i="16"/>
  <c r="AA355" i="16"/>
  <c r="Y297" i="16"/>
  <c r="Y205" i="16"/>
  <c r="AA205" i="16" s="1"/>
  <c r="AC205" i="16" s="1"/>
  <c r="Y260" i="16"/>
  <c r="M66" i="16"/>
  <c r="Y175" i="16"/>
  <c r="AA175" i="16" s="1"/>
  <c r="AC175" i="16" s="1"/>
  <c r="Y105" i="16"/>
  <c r="AA105" i="16" s="1"/>
  <c r="AC105" i="16" s="1"/>
  <c r="Y180" i="16"/>
  <c r="Y184" i="16" s="1"/>
  <c r="Y21" i="21"/>
  <c r="W130" i="21"/>
  <c r="Y123" i="21"/>
  <c r="AA293" i="16"/>
  <c r="AA385" i="16"/>
  <c r="AA30" i="16"/>
  <c r="AA290" i="16"/>
  <c r="AA336" i="16"/>
  <c r="AA379" i="16"/>
  <c r="AA388" i="16"/>
  <c r="AA376" i="16"/>
  <c r="AA297" i="16"/>
  <c r="AA306" i="16"/>
  <c r="AA342" i="16"/>
  <c r="AA327" i="16"/>
  <c r="AA315" i="16"/>
  <c r="AA279" i="16"/>
  <c r="AA382" i="16"/>
  <c r="AA303" i="16"/>
  <c r="AA321" i="16"/>
  <c r="AA318" i="16"/>
  <c r="AA324" i="16"/>
  <c r="K390" i="16"/>
  <c r="Y53" i="16"/>
  <c r="Y55" i="16" s="1"/>
  <c r="X55" i="16"/>
  <c r="AA15" i="16"/>
  <c r="AC15" i="16" s="1"/>
  <c r="X59" i="16"/>
  <c r="Y300" i="16"/>
  <c r="AA299" i="16"/>
  <c r="AC299" i="16" s="1"/>
  <c r="Y330" i="16"/>
  <c r="AA329" i="16"/>
  <c r="AC329" i="16" s="1"/>
  <c r="X210" i="16"/>
  <c r="X225" i="16"/>
  <c r="Y81" i="16"/>
  <c r="AA81" i="16" s="1"/>
  <c r="AC81" i="16" s="1"/>
  <c r="Y114" i="16"/>
  <c r="AA114" i="16" s="1"/>
  <c r="AC114" i="16" s="1"/>
  <c r="Y80" i="16"/>
  <c r="AA80" i="16" s="1"/>
  <c r="AC80" i="16" s="1"/>
  <c r="Y112" i="16"/>
  <c r="AA112" i="16" s="1"/>
  <c r="AC112" i="16" s="1"/>
  <c r="Y118" i="16"/>
  <c r="AA118" i="16" s="1"/>
  <c r="AC118" i="16" s="1"/>
  <c r="Y136" i="16"/>
  <c r="AA136" i="16" s="1"/>
  <c r="AC136" i="16" s="1"/>
  <c r="Y143" i="16"/>
  <c r="AA143" i="16" s="1"/>
  <c r="AC143" i="16" s="1"/>
  <c r="Y187" i="16"/>
  <c r="Y99" i="16"/>
  <c r="Y103" i="16" s="1"/>
  <c r="Y149" i="16"/>
  <c r="AA149" i="16" s="1"/>
  <c r="AC149" i="16" s="1"/>
  <c r="Y115" i="16"/>
  <c r="AA115" i="16" s="1"/>
  <c r="AC115" i="16" s="1"/>
  <c r="Y106" i="16"/>
  <c r="Y166" i="16"/>
  <c r="AA166" i="16" s="1"/>
  <c r="AC166" i="16" s="1"/>
  <c r="Y224" i="16"/>
  <c r="AA224" i="16" s="1"/>
  <c r="AC224" i="16" s="1"/>
  <c r="Y75" i="16"/>
  <c r="Y134" i="16"/>
  <c r="AA134" i="16" s="1"/>
  <c r="AC134" i="16" s="1"/>
  <c r="Y176" i="16"/>
  <c r="Y249" i="16"/>
  <c r="X71" i="16"/>
  <c r="Y312" i="16"/>
  <c r="AA311" i="16"/>
  <c r="AC311" i="16" s="1"/>
  <c r="Y309" i="16"/>
  <c r="AA308" i="16"/>
  <c r="AC308" i="16" s="1"/>
  <c r="X237" i="16"/>
  <c r="X240" i="16"/>
  <c r="X254" i="16"/>
  <c r="Y128" i="16"/>
  <c r="AA128" i="16" s="1"/>
  <c r="AC128" i="16" s="1"/>
  <c r="Y139" i="16"/>
  <c r="AA139" i="16" s="1"/>
  <c r="AC139" i="16" s="1"/>
  <c r="Y57" i="16"/>
  <c r="Y116" i="16"/>
  <c r="AA116" i="16" s="1"/>
  <c r="AC116" i="16" s="1"/>
  <c r="Y141" i="16"/>
  <c r="AA141" i="16" s="1"/>
  <c r="AC141" i="16" s="1"/>
  <c r="Y160" i="16"/>
  <c r="Y137" i="16"/>
  <c r="AA137" i="16" s="1"/>
  <c r="AC137" i="16" s="1"/>
  <c r="Y199" i="16"/>
  <c r="Y132" i="16"/>
  <c r="AA132" i="16" s="1"/>
  <c r="AC132" i="16" s="1"/>
  <c r="Y124" i="16"/>
  <c r="Y40" i="16"/>
  <c r="Y200" i="16"/>
  <c r="AA200" i="16" s="1"/>
  <c r="AC200" i="16" s="1"/>
  <c r="Y234" i="16"/>
  <c r="Y239" i="16"/>
  <c r="Y240" i="16" s="1"/>
  <c r="Y39" i="16"/>
  <c r="Y126" i="16"/>
  <c r="AA126" i="16" s="1"/>
  <c r="AC126" i="16" s="1"/>
  <c r="Y41" i="16"/>
  <c r="Y82" i="16"/>
  <c r="AA82" i="16" s="1"/>
  <c r="AC82" i="16" s="1"/>
  <c r="Y138" i="16"/>
  <c r="AA138" i="16" s="1"/>
  <c r="AC138" i="16" s="1"/>
  <c r="Y32" i="16"/>
  <c r="Y164" i="16"/>
  <c r="Y209" i="16"/>
  <c r="AA209" i="16" s="1"/>
  <c r="AC209" i="16" s="1"/>
  <c r="X122" i="16"/>
  <c r="W62" i="21"/>
  <c r="AA242" i="16"/>
  <c r="AC242" i="16" s="1"/>
  <c r="Y243" i="16"/>
  <c r="AA236" i="16"/>
  <c r="AC236" i="16" s="1"/>
  <c r="Y237" i="16"/>
  <c r="AA253" i="16"/>
  <c r="AC253" i="16" s="1"/>
  <c r="Y254" i="16"/>
  <c r="Y32" i="21"/>
  <c r="Y343" i="16" l="1"/>
  <c r="AA15" i="21"/>
  <c r="AA19" i="21" s="1"/>
  <c r="Y42" i="21"/>
  <c r="W59" i="21"/>
  <c r="W81" i="21" s="1"/>
  <c r="Y130" i="21"/>
  <c r="AA21" i="21"/>
  <c r="Y22" i="21"/>
  <c r="AA32" i="21"/>
  <c r="Y35" i="21"/>
  <c r="AC254" i="16"/>
  <c r="W119" i="21"/>
  <c r="Y158" i="16"/>
  <c r="Y24" i="16"/>
  <c r="Y92" i="16"/>
  <c r="AC330" i="16"/>
  <c r="AA123" i="21"/>
  <c r="Y103" i="21"/>
  <c r="AA101" i="21"/>
  <c r="AA32" i="16"/>
  <c r="Y51" i="16"/>
  <c r="AC309" i="16"/>
  <c r="AC312" i="16"/>
  <c r="AA275" i="16"/>
  <c r="AC272" i="16"/>
  <c r="AC300" i="16"/>
  <c r="AC363" i="16"/>
  <c r="AC359" i="16"/>
  <c r="AA370" i="16"/>
  <c r="AC367" i="16"/>
  <c r="AA352" i="16"/>
  <c r="AC351" i="16"/>
  <c r="AC243" i="16"/>
  <c r="AC237" i="16"/>
  <c r="AC210" i="16"/>
  <c r="AC225" i="16"/>
  <c r="AC193" i="16"/>
  <c r="AC207" i="16"/>
  <c r="AC197" i="16"/>
  <c r="AA80" i="21"/>
  <c r="Y43" i="21"/>
  <c r="AA43" i="21" s="1"/>
  <c r="W36" i="21"/>
  <c r="V36" i="21"/>
  <c r="AA193" i="16"/>
  <c r="AA197" i="16"/>
  <c r="M179" i="21"/>
  <c r="AA41" i="16"/>
  <c r="AC41" i="16" s="1"/>
  <c r="AA39" i="16"/>
  <c r="AC39" i="16" s="1"/>
  <c r="AA40" i="16"/>
  <c r="AC40" i="16" s="1"/>
  <c r="AA207" i="16"/>
  <c r="X268" i="16"/>
  <c r="AA227" i="16"/>
  <c r="AC227" i="16" s="1"/>
  <c r="W178" i="21"/>
  <c r="Y47" i="21"/>
  <c r="AA47" i="21" s="1"/>
  <c r="Y64" i="21"/>
  <c r="Y27" i="21"/>
  <c r="AA220" i="16"/>
  <c r="AC220" i="16" s="1"/>
  <c r="Y197" i="16"/>
  <c r="AA216" i="16"/>
  <c r="AC216" i="16" s="1"/>
  <c r="Y171" i="16"/>
  <c r="AA212" i="16"/>
  <c r="AC212" i="16" s="1"/>
  <c r="Y202" i="16"/>
  <c r="AA260" i="16"/>
  <c r="AC260" i="16" s="1"/>
  <c r="Y262" i="16"/>
  <c r="AA249" i="16"/>
  <c r="AC249" i="16" s="1"/>
  <c r="Y251" i="16"/>
  <c r="AA245" i="16"/>
  <c r="AC245" i="16" s="1"/>
  <c r="AA264" i="16"/>
  <c r="AC264" i="16" s="1"/>
  <c r="Y267" i="16"/>
  <c r="Y207" i="16"/>
  <c r="AA160" i="16"/>
  <c r="AC160" i="16" s="1"/>
  <c r="Y162" i="16"/>
  <c r="AA173" i="16"/>
  <c r="AC173" i="16" s="1"/>
  <c r="Y178" i="16"/>
  <c r="Y189" i="16"/>
  <c r="AA75" i="16"/>
  <c r="AA365" i="16"/>
  <c r="AA360" i="16"/>
  <c r="Y389" i="16"/>
  <c r="M390" i="16"/>
  <c r="Y225" i="16"/>
  <c r="X66" i="16"/>
  <c r="AA239" i="16"/>
  <c r="AC239" i="16" s="1"/>
  <c r="AA180" i="16"/>
  <c r="AC180" i="16" s="1"/>
  <c r="Y210" i="16"/>
  <c r="AA243" i="16"/>
  <c r="AA330" i="16"/>
  <c r="AA300" i="16"/>
  <c r="AA254" i="16"/>
  <c r="AA237" i="16"/>
  <c r="AA225" i="16"/>
  <c r="AA210" i="16"/>
  <c r="AA309" i="16"/>
  <c r="AA312" i="16"/>
  <c r="AA53" i="16"/>
  <c r="AC53" i="16" s="1"/>
  <c r="AA124" i="16"/>
  <c r="Y71" i="16"/>
  <c r="AA106" i="16"/>
  <c r="AC106" i="16" s="1"/>
  <c r="Y122" i="16"/>
  <c r="AA99" i="16"/>
  <c r="AC99" i="16" s="1"/>
  <c r="AA164" i="16"/>
  <c r="AC164" i="16" s="1"/>
  <c r="AA199" i="16"/>
  <c r="AC199" i="16" s="1"/>
  <c r="Y59" i="16"/>
  <c r="AA57" i="16"/>
  <c r="AC57" i="16" s="1"/>
  <c r="AA176" i="16"/>
  <c r="AC176" i="16" s="1"/>
  <c r="AA187" i="16"/>
  <c r="AC187" i="16" s="1"/>
  <c r="AA343" i="16" l="1"/>
  <c r="Y178" i="21"/>
  <c r="AA22" i="21"/>
  <c r="AA64" i="21"/>
  <c r="AA69" i="21" s="1"/>
  <c r="Y69" i="21"/>
  <c r="AA42" i="21"/>
  <c r="Y59" i="21"/>
  <c r="Y30" i="21"/>
  <c r="AA35" i="21"/>
  <c r="Y119" i="21"/>
  <c r="AA24" i="16"/>
  <c r="AC24" i="16"/>
  <c r="AC75" i="16"/>
  <c r="AA92" i="16"/>
  <c r="AC124" i="16"/>
  <c r="AA158" i="16"/>
  <c r="AA103" i="21"/>
  <c r="AA130" i="21"/>
  <c r="AA27" i="21"/>
  <c r="AA30" i="21" s="1"/>
  <c r="AC352" i="16"/>
  <c r="AC370" i="16"/>
  <c r="AC360" i="16"/>
  <c r="AC365" i="16"/>
  <c r="AC275" i="16"/>
  <c r="AC343" i="16" s="1"/>
  <c r="AC32" i="16"/>
  <c r="AA51" i="16"/>
  <c r="AC234" i="16"/>
  <c r="AC202" i="16"/>
  <c r="AC171" i="16"/>
  <c r="AC184" i="16"/>
  <c r="AC189" i="16"/>
  <c r="AC178" i="16"/>
  <c r="AC162" i="16"/>
  <c r="AC247" i="16"/>
  <c r="AC251" i="16"/>
  <c r="AC262" i="16"/>
  <c r="AC214" i="16"/>
  <c r="AC222" i="16"/>
  <c r="AC240" i="16"/>
  <c r="AC267" i="16"/>
  <c r="AC218" i="16"/>
  <c r="AC229" i="16"/>
  <c r="AC59" i="16"/>
  <c r="AC55" i="16"/>
  <c r="AC122" i="16"/>
  <c r="AC103" i="16"/>
  <c r="W179" i="21"/>
  <c r="AA251" i="16"/>
  <c r="AA214" i="16"/>
  <c r="AA218" i="16"/>
  <c r="AA247" i="16"/>
  <c r="AA222" i="16"/>
  <c r="AA229" i="16"/>
  <c r="V179" i="21"/>
  <c r="AA162" i="16"/>
  <c r="AA202" i="16"/>
  <c r="AA171" i="16"/>
  <c r="AA184" i="16"/>
  <c r="AA267" i="16"/>
  <c r="AA234" i="16"/>
  <c r="AA103" i="16"/>
  <c r="AA189" i="16"/>
  <c r="Y268" i="16"/>
  <c r="AA178" i="16"/>
  <c r="AA262" i="16"/>
  <c r="AA240" i="16"/>
  <c r="AA389" i="16"/>
  <c r="X390" i="16"/>
  <c r="Y66" i="16"/>
  <c r="AA71" i="16"/>
  <c r="AA55" i="16"/>
  <c r="AA59" i="16"/>
  <c r="AA122" i="16"/>
  <c r="AA59" i="21" l="1"/>
  <c r="AA81" i="21" s="1"/>
  <c r="Y81" i="21"/>
  <c r="AA178" i="21"/>
  <c r="AA119" i="21"/>
  <c r="AC92" i="16"/>
  <c r="AC158" i="16"/>
  <c r="Y36" i="21"/>
  <c r="AC51" i="16"/>
  <c r="AC389" i="16"/>
  <c r="AA268" i="16"/>
  <c r="AA66" i="16"/>
  <c r="Y390" i="16"/>
  <c r="AA36" i="21" l="1"/>
  <c r="AA179" i="21" s="1"/>
  <c r="AC66" i="16"/>
  <c r="AC268" i="16"/>
  <c r="Y179" i="21"/>
  <c r="AA390" i="16"/>
  <c r="AC390" i="16" l="1"/>
  <c r="Z390" i="16" l="1"/>
</calcChain>
</file>

<file path=xl/sharedStrings.xml><?xml version="1.0" encoding="utf-8"?>
<sst xmlns="http://schemas.openxmlformats.org/spreadsheetml/2006/main" count="1579" uniqueCount="470">
  <si>
    <t>Должность</t>
  </si>
  <si>
    <t>Итого должностной оклад</t>
  </si>
  <si>
    <t>Сестра-хозяйка</t>
  </si>
  <si>
    <t>Главный врач</t>
  </si>
  <si>
    <t>Водитель</t>
  </si>
  <si>
    <t>Экономист</t>
  </si>
  <si>
    <t>М.Баймурзин</t>
  </si>
  <si>
    <t>Месячный фонд зарплаты</t>
  </si>
  <si>
    <t>Итого</t>
  </si>
  <si>
    <t>№ пп</t>
  </si>
  <si>
    <t>БДО</t>
  </si>
  <si>
    <t>коэффициент для исчисления окладов</t>
  </si>
  <si>
    <t>Образование должностного оклада (тенге)</t>
  </si>
  <si>
    <t>Объем работ на данной должности</t>
  </si>
  <si>
    <t>Предусмотрено  тарифной сеткой</t>
  </si>
  <si>
    <t>Повышение тарифной ставки (оклада)</t>
  </si>
  <si>
    <t>за работу в сельской  местности</t>
  </si>
  <si>
    <t>за особые условия труда вредность</t>
  </si>
  <si>
    <t>за психоэмоциональные нагрузки</t>
  </si>
  <si>
    <t>в %</t>
  </si>
  <si>
    <t>в тенге</t>
  </si>
  <si>
    <t>17697</t>
  </si>
  <si>
    <t>Врачебный персонал</t>
  </si>
  <si>
    <t>Средний медицинский персонал</t>
  </si>
  <si>
    <t>Старшая медсестра</t>
  </si>
  <si>
    <t>Медсестра постовая</t>
  </si>
  <si>
    <t>Санитарка</t>
  </si>
  <si>
    <t>Санитарка-буфетчица</t>
  </si>
  <si>
    <t>Отделение общей практики и участковой службы</t>
  </si>
  <si>
    <t>Участковый педиатр</t>
  </si>
  <si>
    <t>Акушер-гинеколог</t>
  </si>
  <si>
    <t>Отделение лабораторно диагностическое</t>
  </si>
  <si>
    <t>Врач рентгенолог</t>
  </si>
  <si>
    <t>Врач эндоскопист</t>
  </si>
  <si>
    <t>Отделение специализированной помощи</t>
  </si>
  <si>
    <t>Заведующий отделением</t>
  </si>
  <si>
    <t>Хирург</t>
  </si>
  <si>
    <t>Травматолог-ортопед</t>
  </si>
  <si>
    <t>Оториноларинголог</t>
  </si>
  <si>
    <t>Офтальмолог</t>
  </si>
  <si>
    <t>Невропатолог</t>
  </si>
  <si>
    <t>Эндокринолог</t>
  </si>
  <si>
    <t>Врач-стоматолог</t>
  </si>
  <si>
    <t>Врач дерматовенеролог</t>
  </si>
  <si>
    <t>Фтизиатр</t>
  </si>
  <si>
    <t>Нарколог</t>
  </si>
  <si>
    <t>Психиатр</t>
  </si>
  <si>
    <t>Старший врач</t>
  </si>
  <si>
    <t>Врач общей практики</t>
  </si>
  <si>
    <t>Врач ультразв.диагностики</t>
  </si>
  <si>
    <t>Фельдшер</t>
  </si>
  <si>
    <t>Отделение профилактики и социально-психологической помощи</t>
  </si>
  <si>
    <t>Администрация</t>
  </si>
  <si>
    <t>Уч.медсестра терапевтического участка</t>
  </si>
  <si>
    <t>Медсестра доврачебного кабинета</t>
  </si>
  <si>
    <t>Медсестра физиотерапевтическая</t>
  </si>
  <si>
    <t>Медсестра процедурного кабинета</t>
  </si>
  <si>
    <t>Медсестра-химизатор</t>
  </si>
  <si>
    <t>Медицинский регистратор</t>
  </si>
  <si>
    <t>Медсестра ЗОЖ</t>
  </si>
  <si>
    <t>Акушерка смотрового кабинета</t>
  </si>
  <si>
    <t>Лаборант-иммунолог</t>
  </si>
  <si>
    <t>Лаборант-цитолог</t>
  </si>
  <si>
    <t>Лаборант-серолог</t>
  </si>
  <si>
    <t>Лаборант-биохимик</t>
  </si>
  <si>
    <t>Лаборант клинический</t>
  </si>
  <si>
    <t>Баклаборант</t>
  </si>
  <si>
    <t>Рентген-лаборант</t>
  </si>
  <si>
    <t>Медсестра офтальмологического кабинета</t>
  </si>
  <si>
    <t>Медсестра дерматовенерологического кабинета</t>
  </si>
  <si>
    <t>Медсестра невропатологического кабинета</t>
  </si>
  <si>
    <t>Медсестра инфекционного контроля</t>
  </si>
  <si>
    <t>Медсестра оториноларингологического кабинета</t>
  </si>
  <si>
    <t>Медсестра инфекционного кабинета</t>
  </si>
  <si>
    <t>Медсестра фтизиатрического кабинета</t>
  </si>
  <si>
    <t>Медсестра профилактического кабинета</t>
  </si>
  <si>
    <t>Медсестра наркологического кабинета</t>
  </si>
  <si>
    <t>Медсестра психиатрического кабинета</t>
  </si>
  <si>
    <t>Медсестра терапевтического кабинета</t>
  </si>
  <si>
    <t>Медсестра распредпункта</t>
  </si>
  <si>
    <t>Медсестра картотетчица</t>
  </si>
  <si>
    <t>Дантист</t>
  </si>
  <si>
    <t>Медсестра кабинета трансфузиологии</t>
  </si>
  <si>
    <t>Акушерка женской консультации</t>
  </si>
  <si>
    <t>Лаборант</t>
  </si>
  <si>
    <t>Акушерка</t>
  </si>
  <si>
    <t>Зубной врач</t>
  </si>
  <si>
    <t>Антоновский фельдшерско-акушерский пункт</t>
  </si>
  <si>
    <t>Перелескинский фельдшерско-акушерский пункт</t>
  </si>
  <si>
    <t>Окраинский медицинский пункт</t>
  </si>
  <si>
    <t>Георгиевский медицинский пункт</t>
  </si>
  <si>
    <t>Набережный медицинский пункт</t>
  </si>
  <si>
    <t>Ольшанский медицинский пункт</t>
  </si>
  <si>
    <t>Некрасовский медицинский пункт</t>
  </si>
  <si>
    <t>Гришенский медицинский пункт</t>
  </si>
  <si>
    <t>Тобольский медицинский пункт</t>
  </si>
  <si>
    <t>Досовский медицинский пункт</t>
  </si>
  <si>
    <t>Архангельский медицинский пункт</t>
  </si>
  <si>
    <t>Зааятский медицинский пункт</t>
  </si>
  <si>
    <t>Кочержиновский медицинский пункт</t>
  </si>
  <si>
    <t>Красноармейский медицинский пункт</t>
  </si>
  <si>
    <t>Озерный медицинский пункт</t>
  </si>
  <si>
    <t>Подгорный медицинский пункт</t>
  </si>
  <si>
    <t>Младший медицинский персонал</t>
  </si>
  <si>
    <t>Санитарка постовая</t>
  </si>
  <si>
    <t>Санитарка лаборатории</t>
  </si>
  <si>
    <t>Санитарка рентген-кабинета</t>
  </si>
  <si>
    <t>Санитарка фтизиатрического кабинета</t>
  </si>
  <si>
    <t>Санитарка стоматологического кабинета</t>
  </si>
  <si>
    <t>1 кл.</t>
  </si>
  <si>
    <t>2 кл.</t>
  </si>
  <si>
    <t>Прочий персонал</t>
  </si>
  <si>
    <t>Врач дневного стационара</t>
  </si>
  <si>
    <t>Итого врачебный персонал</t>
  </si>
  <si>
    <t>Итого средний медперсонал</t>
  </si>
  <si>
    <t>Итого младший медперсонал</t>
  </si>
  <si>
    <t>Итого прочий персонал</t>
  </si>
  <si>
    <t>Комаровская врачебная амбулатория</t>
  </si>
  <si>
    <t>Аршалинский медицинский пункт</t>
  </si>
  <si>
    <t>Приреченский медицинский пункт</t>
  </si>
  <si>
    <t>Баталинский медицинский пункт</t>
  </si>
  <si>
    <t>Крымский медицинский пункт</t>
  </si>
  <si>
    <t>Мед.сестра статистик</t>
  </si>
  <si>
    <t>Уч.медсестра педиатрического участка</t>
  </si>
  <si>
    <t>Регистратор</t>
  </si>
  <si>
    <t>Аятский медицинский пункт</t>
  </si>
  <si>
    <t>Зав.отделением</t>
  </si>
  <si>
    <t>Врач педиатр-неонатолог</t>
  </si>
  <si>
    <t>Врач анестезиолог</t>
  </si>
  <si>
    <t>Врач педиатр</t>
  </si>
  <si>
    <t>Отделение приемное</t>
  </si>
  <si>
    <t>Врач приемного отделения</t>
  </si>
  <si>
    <t>Дневной стационар</t>
  </si>
  <si>
    <t>Административно-хозяйственный персонал</t>
  </si>
  <si>
    <t>Зам.гл.врача по лечебно-проф.работе</t>
  </si>
  <si>
    <t>Врач эксперт</t>
  </si>
  <si>
    <t>Акушерка гинекологии</t>
  </si>
  <si>
    <t>Операционная м/с</t>
  </si>
  <si>
    <t>Главная медсестра</t>
  </si>
  <si>
    <t>Мед.статистик</t>
  </si>
  <si>
    <t>Диет-сестра</t>
  </si>
  <si>
    <t xml:space="preserve">Санитарка </t>
  </si>
  <si>
    <t>Санитарка операционной</t>
  </si>
  <si>
    <t>Бухгалтерия</t>
  </si>
  <si>
    <t>Главный  бухгалтер</t>
  </si>
  <si>
    <t>Бухгалтер</t>
  </si>
  <si>
    <t>Итого по бухгалтерии</t>
  </si>
  <si>
    <t>Инспектор по кадрам</t>
  </si>
  <si>
    <t>Секретарь машинистка</t>
  </si>
  <si>
    <t>Техник по обслуживанию медтехники</t>
  </si>
  <si>
    <t>Юрисконсульт</t>
  </si>
  <si>
    <t>Заведующий складом</t>
  </si>
  <si>
    <t>Инженер по обслуживанию вычислительной техники</t>
  </si>
  <si>
    <t>Механик гаража</t>
  </si>
  <si>
    <t>Гардеробщик</t>
  </si>
  <si>
    <t>Дворник</t>
  </si>
  <si>
    <t>Машинист по стирке белья</t>
  </si>
  <si>
    <t>Плотник</t>
  </si>
  <si>
    <t>Подсобный рабочий</t>
  </si>
  <si>
    <t>Рабочий по ремонту</t>
  </si>
  <si>
    <t>Сторож</t>
  </si>
  <si>
    <t>Уборщик служебных помещений</t>
  </si>
  <si>
    <t>Электромонтер</t>
  </si>
  <si>
    <t>Повар</t>
  </si>
  <si>
    <t>Кух.рабочий</t>
  </si>
  <si>
    <t>Дезинфектор</t>
  </si>
  <si>
    <t>за работу на участке</t>
  </si>
  <si>
    <t xml:space="preserve">Всего по программе </t>
  </si>
  <si>
    <t>Отделение центральное стерилизационное</t>
  </si>
  <si>
    <t>М/с дневного стационара</t>
  </si>
  <si>
    <t>Свердловская врачебная амбулатория</t>
  </si>
  <si>
    <t>Фрунзенская врачебная амбулатория</t>
  </si>
  <si>
    <t>Санитарка физиокабинета</t>
  </si>
  <si>
    <t>Санитарка женской консультации</t>
  </si>
  <si>
    <t>Санитарка хирургического кабинета</t>
  </si>
  <si>
    <t>Санитарка распредпункта</t>
  </si>
  <si>
    <t>надбавка за особые условия труда 10 %</t>
  </si>
  <si>
    <t>тенге</t>
  </si>
  <si>
    <t>Онколог-маммолог</t>
  </si>
  <si>
    <t>Медсестра онко-маммологического кабинета</t>
  </si>
  <si>
    <t>Медсестра общей практики</t>
  </si>
  <si>
    <t>Уч.медсестра</t>
  </si>
  <si>
    <t>Соцработник</t>
  </si>
  <si>
    <t>Психолог</t>
  </si>
  <si>
    <t xml:space="preserve">Соцработник </t>
  </si>
  <si>
    <t>Монтажник сантех.систем</t>
  </si>
  <si>
    <t>Квалификационный разряд</t>
  </si>
  <si>
    <t>Квалификационная категория</t>
  </si>
  <si>
    <t>Стаж работы</t>
  </si>
  <si>
    <t>доплата за заведование,  за статус "Старшая"</t>
  </si>
  <si>
    <t>доплата за классную квалификацию</t>
  </si>
  <si>
    <t>доплата за заведование,  за статус "Главная" и "Старшая"</t>
  </si>
  <si>
    <t>В2</t>
  </si>
  <si>
    <t>Кабинет трансфузиологии</t>
  </si>
  <si>
    <t>Врач трансфузиолог</t>
  </si>
  <si>
    <t>В4</t>
  </si>
  <si>
    <t>D</t>
  </si>
  <si>
    <t>Медсестра кабинета функциональной диагностики</t>
  </si>
  <si>
    <t>В3</t>
  </si>
  <si>
    <t>Оператор ЭВМ</t>
  </si>
  <si>
    <t>Старший лаборант</t>
  </si>
  <si>
    <t>Медсестра кабинета эндоскопии</t>
  </si>
  <si>
    <t>Покровский медицинский пункт</t>
  </si>
  <si>
    <t>Медсестра травматологического кабинета</t>
  </si>
  <si>
    <t>Звено</t>
  </si>
  <si>
    <t>Ступень</t>
  </si>
  <si>
    <t>А3</t>
  </si>
  <si>
    <t>А1</t>
  </si>
  <si>
    <t>3-1</t>
  </si>
  <si>
    <t>Санитарка морга</t>
  </si>
  <si>
    <t>Медсестра приемного покоя</t>
  </si>
  <si>
    <t>Лаборант-СПИД</t>
  </si>
  <si>
    <t>А2</t>
  </si>
  <si>
    <t>С</t>
  </si>
  <si>
    <t>Медсестра ГУ "Окраинская  НШ"</t>
  </si>
  <si>
    <t>Медсестра ГУ "Антоновская ОШ"</t>
  </si>
  <si>
    <t>Медсестра ГУ "Алчановская ОШ"</t>
  </si>
  <si>
    <t>Медсестра ГУ "Архангельская ОШ"</t>
  </si>
  <si>
    <t>Медсестра ГУ "Гришенская ОШ"</t>
  </si>
  <si>
    <t>Медсестра ГУ "Досовская ОШ"</t>
  </si>
  <si>
    <t>Медсестра ГУ "Красноармейская ОШ"</t>
  </si>
  <si>
    <t xml:space="preserve">Медсестра ГУ "Аршалинская СШ" </t>
  </si>
  <si>
    <t>Медсестра ГУ "Аятская СШ"</t>
  </si>
  <si>
    <t>Медсестра ГУ "Баталинская  СШ"</t>
  </si>
  <si>
    <t>Медсестра ГУ "Глебовская  СШ"</t>
  </si>
  <si>
    <t>Медсестра ГУ "Денисовская  СШ №1"</t>
  </si>
  <si>
    <t>Медсестра ГУ "Денисовская СШ  №2"</t>
  </si>
  <si>
    <t>Медсестра ГУ "Зааятская СШ"</t>
  </si>
  <si>
    <t>Медсестра ГУ "Крымская СШ"</t>
  </si>
  <si>
    <t>Медсестра ГУ "Приреченская  СШ"</t>
  </si>
  <si>
    <t>Медсестра ГУ "Покровская СШ"</t>
  </si>
  <si>
    <t>Медсестра ГУ "Свердловская  СШ"</t>
  </si>
  <si>
    <t>Медсестра ГУ "Фрунзенская  СШ"</t>
  </si>
  <si>
    <t>Медсестра КГУ "Денисосвкая СШ №3"</t>
  </si>
  <si>
    <t>Медсестра ГУ "Перелескинская СШ"</t>
  </si>
  <si>
    <t>1,5 МРП</t>
  </si>
  <si>
    <t>1кл.</t>
  </si>
  <si>
    <t>О. Казанова</t>
  </si>
  <si>
    <t>Н. Югай</t>
  </si>
  <si>
    <t>Социальный работник</t>
  </si>
  <si>
    <t>первая</t>
  </si>
  <si>
    <t>3,57</t>
  </si>
  <si>
    <t>высшая</t>
  </si>
  <si>
    <t>Медсестра хирургического кабинета</t>
  </si>
  <si>
    <t>вторая</t>
  </si>
  <si>
    <t>фельдшер</t>
  </si>
  <si>
    <t>2,89</t>
  </si>
  <si>
    <t>Врач терапевт</t>
  </si>
  <si>
    <t>Врач статистик</t>
  </si>
  <si>
    <t>Медсестра процедурная</t>
  </si>
  <si>
    <t>Фармацевт</t>
  </si>
  <si>
    <t>Всего по программе</t>
  </si>
  <si>
    <t>Заведующий хозяйством</t>
  </si>
  <si>
    <t>5,99</t>
  </si>
  <si>
    <t>4,77</t>
  </si>
  <si>
    <t>5,40</t>
  </si>
  <si>
    <t>5,4</t>
  </si>
  <si>
    <t>Врач ВОП</t>
  </si>
  <si>
    <t>3,73</t>
  </si>
  <si>
    <t>3,61</t>
  </si>
  <si>
    <t>2,92</t>
  </si>
  <si>
    <t>4,83</t>
  </si>
  <si>
    <t>5,91</t>
  </si>
  <si>
    <t>3,45</t>
  </si>
  <si>
    <t>4,53</t>
  </si>
  <si>
    <t>3,29</t>
  </si>
  <si>
    <t>5,77</t>
  </si>
  <si>
    <t>2,77</t>
  </si>
  <si>
    <t>2,81</t>
  </si>
  <si>
    <t>Архивариус</t>
  </si>
  <si>
    <t>4,61</t>
  </si>
  <si>
    <t>3,49</t>
  </si>
  <si>
    <t>Отдел информационных технологий</t>
  </si>
  <si>
    <t>Врач акушер-гинеколог</t>
  </si>
  <si>
    <t>Отделение комплексное</t>
  </si>
  <si>
    <t>Врач инфекционист</t>
  </si>
  <si>
    <t>Врач реабилитолог</t>
  </si>
  <si>
    <t>Медбрат анестез.</t>
  </si>
  <si>
    <t>Санитарка реабилитации</t>
  </si>
  <si>
    <t>Санитарка сестринского ухода</t>
  </si>
  <si>
    <t>Профпатолог</t>
  </si>
  <si>
    <t xml:space="preserve">Акушерка </t>
  </si>
  <si>
    <t>Медсестра ОП</t>
  </si>
  <si>
    <t>коэфициент</t>
  </si>
  <si>
    <t>заработная плата</t>
  </si>
  <si>
    <t xml:space="preserve">Отделение комплексное </t>
  </si>
  <si>
    <t>Врач хирург</t>
  </si>
  <si>
    <t>Программа 067-100 (АПП)</t>
  </si>
  <si>
    <t>Программа  067-100 (стационары)</t>
  </si>
  <si>
    <t>4,21</t>
  </si>
  <si>
    <t>5,21</t>
  </si>
  <si>
    <t>Эпидемиолог</t>
  </si>
  <si>
    <t>4,35</t>
  </si>
  <si>
    <t>Врач-реабилитолог</t>
  </si>
  <si>
    <t>Фельдшер мужского смотрового кабинета/медсестра расширенной практики</t>
  </si>
  <si>
    <t>Медсестра кабинета ультразвуковой диагностики</t>
  </si>
  <si>
    <t>25.08</t>
  </si>
  <si>
    <t>17.00</t>
  </si>
  <si>
    <t>Медсестра детской консультации</t>
  </si>
  <si>
    <t>5,89</t>
  </si>
  <si>
    <t>Тарификационный список работников КГП "Денисовская РБ"</t>
  </si>
  <si>
    <t>05.01</t>
  </si>
  <si>
    <t>Медсестра реабилитации ЛФК и массаж</t>
  </si>
  <si>
    <t>4,51</t>
  </si>
  <si>
    <t>5,02</t>
  </si>
  <si>
    <t>3,43</t>
  </si>
  <si>
    <t>25.00</t>
  </si>
  <si>
    <t>09.07</t>
  </si>
  <si>
    <t>Медсестра ЦСЛ</t>
  </si>
  <si>
    <t>4,4</t>
  </si>
  <si>
    <t>4,26</t>
  </si>
  <si>
    <t>26.02</t>
  </si>
  <si>
    <t>4,69</t>
  </si>
  <si>
    <t>4,7</t>
  </si>
  <si>
    <t>17698</t>
  </si>
  <si>
    <t>Кардиолог</t>
  </si>
  <si>
    <t>Медсестра терапевтического кабинета/фельдшер</t>
  </si>
  <si>
    <t>13.01</t>
  </si>
  <si>
    <t>27.11</t>
  </si>
  <si>
    <t>34.00</t>
  </si>
  <si>
    <t>11.01</t>
  </si>
  <si>
    <t>27.01</t>
  </si>
  <si>
    <t>Медсестра паллиативного ухода</t>
  </si>
  <si>
    <t>14.08</t>
  </si>
  <si>
    <t>3,35</t>
  </si>
  <si>
    <t>Водитель административного автотранспорта</t>
  </si>
  <si>
    <t>3,16</t>
  </si>
  <si>
    <t>05.05</t>
  </si>
  <si>
    <t>Е.Кусик</t>
  </si>
  <si>
    <t>3,39</t>
  </si>
  <si>
    <t>5,38</t>
  </si>
  <si>
    <t>04.03</t>
  </si>
  <si>
    <t>4,13</t>
  </si>
  <si>
    <t>17.11</t>
  </si>
  <si>
    <t>03.10</t>
  </si>
  <si>
    <t>4,17</t>
  </si>
  <si>
    <t>35.11</t>
  </si>
  <si>
    <t>34.05</t>
  </si>
  <si>
    <t>26.04</t>
  </si>
  <si>
    <t>37.07</t>
  </si>
  <si>
    <t>25.10</t>
  </si>
  <si>
    <t>11.02</t>
  </si>
  <si>
    <t>29.08</t>
  </si>
  <si>
    <t>26.03</t>
  </si>
  <si>
    <t>15.00</t>
  </si>
  <si>
    <t>21.05</t>
  </si>
  <si>
    <t>37.02</t>
  </si>
  <si>
    <t>21.11</t>
  </si>
  <si>
    <t>18.10</t>
  </si>
  <si>
    <t>09.06</t>
  </si>
  <si>
    <t>30.00</t>
  </si>
  <si>
    <t>1,45</t>
  </si>
  <si>
    <t>15.08</t>
  </si>
  <si>
    <t>04.07</t>
  </si>
  <si>
    <t>3,46</t>
  </si>
  <si>
    <t>07.01</t>
  </si>
  <si>
    <t>00.04</t>
  </si>
  <si>
    <t>08.02</t>
  </si>
  <si>
    <t>04.04</t>
  </si>
  <si>
    <t>03.11</t>
  </si>
  <si>
    <t>18.03</t>
  </si>
  <si>
    <t>17.04</t>
  </si>
  <si>
    <t>02.11</t>
  </si>
  <si>
    <t>37.01</t>
  </si>
  <si>
    <t>27.02</t>
  </si>
  <si>
    <t>35.02</t>
  </si>
  <si>
    <t>12.03</t>
  </si>
  <si>
    <t>28.03</t>
  </si>
  <si>
    <t>44.00</t>
  </si>
  <si>
    <t>46.07</t>
  </si>
  <si>
    <t>44.02</t>
  </si>
  <si>
    <t>04.02</t>
  </si>
  <si>
    <t>01.09</t>
  </si>
  <si>
    <t>36.03</t>
  </si>
  <si>
    <t>24.00</t>
  </si>
  <si>
    <t>31.04</t>
  </si>
  <si>
    <t>4,10</t>
  </si>
  <si>
    <t>12.10</t>
  </si>
  <si>
    <t>13.00</t>
  </si>
  <si>
    <t>24.05</t>
  </si>
  <si>
    <t>40.09</t>
  </si>
  <si>
    <t>14.01</t>
  </si>
  <si>
    <t>35.00</t>
  </si>
  <si>
    <t>30.02</t>
  </si>
  <si>
    <t>33.11</t>
  </si>
  <si>
    <t>31.10</t>
  </si>
  <si>
    <t>03.01</t>
  </si>
  <si>
    <t>34.09</t>
  </si>
  <si>
    <t>28.11</t>
  </si>
  <si>
    <t>37.11</t>
  </si>
  <si>
    <t>32.07</t>
  </si>
  <si>
    <t>38.09</t>
  </si>
  <si>
    <t>31.09</t>
  </si>
  <si>
    <t>27.05</t>
  </si>
  <si>
    <t>17.09</t>
  </si>
  <si>
    <t>11.06</t>
  </si>
  <si>
    <t>18.00</t>
  </si>
  <si>
    <t>31.03</t>
  </si>
  <si>
    <t>27.00</t>
  </si>
  <si>
    <t>Медсестра процедурного кабинета детской консультации</t>
  </si>
  <si>
    <t>Медсестра прививочного кабинета детской консультации</t>
  </si>
  <si>
    <t>26.07</t>
  </si>
  <si>
    <t>40.11</t>
  </si>
  <si>
    <t>33.05</t>
  </si>
  <si>
    <t>06.00</t>
  </si>
  <si>
    <t>35.10</t>
  </si>
  <si>
    <t>31.01</t>
  </si>
  <si>
    <t>35.09</t>
  </si>
  <si>
    <t>05.00</t>
  </si>
  <si>
    <t>39.00</t>
  </si>
  <si>
    <t>15.04</t>
  </si>
  <si>
    <t>21.09</t>
  </si>
  <si>
    <t>13.06</t>
  </si>
  <si>
    <t>39.05</t>
  </si>
  <si>
    <t>37.06</t>
  </si>
  <si>
    <t>34.06</t>
  </si>
  <si>
    <t>4,41</t>
  </si>
  <si>
    <t>33.10</t>
  </si>
  <si>
    <t>10.08</t>
  </si>
  <si>
    <t>29.02</t>
  </si>
  <si>
    <t>34.04</t>
  </si>
  <si>
    <t>03.00</t>
  </si>
  <si>
    <t>13.05</t>
  </si>
  <si>
    <t>17.02</t>
  </si>
  <si>
    <t>Медсестра общей практики/фельдшер</t>
  </si>
  <si>
    <t>11.07</t>
  </si>
  <si>
    <t>23.02</t>
  </si>
  <si>
    <t>43.09</t>
  </si>
  <si>
    <t>22.03</t>
  </si>
  <si>
    <t>28.01</t>
  </si>
  <si>
    <t>23.00</t>
  </si>
  <si>
    <t>08.01</t>
  </si>
  <si>
    <t>4,06</t>
  </si>
  <si>
    <t>39.02</t>
  </si>
  <si>
    <t>19.02</t>
  </si>
  <si>
    <t>29.05</t>
  </si>
  <si>
    <t>09.10</t>
  </si>
  <si>
    <t>38.04</t>
  </si>
  <si>
    <t>16.03</t>
  </si>
  <si>
    <t>3,65</t>
  </si>
  <si>
    <t>17.10</t>
  </si>
  <si>
    <t>26.05</t>
  </si>
  <si>
    <t>30.04</t>
  </si>
  <si>
    <t>25.11</t>
  </si>
  <si>
    <t>49.09</t>
  </si>
  <si>
    <t>16.01</t>
  </si>
  <si>
    <t>09.02</t>
  </si>
  <si>
    <t>18.05</t>
  </si>
  <si>
    <t>20.04</t>
  </si>
  <si>
    <t>05.02</t>
  </si>
  <si>
    <t>31.02</t>
  </si>
  <si>
    <t>15.01</t>
  </si>
  <si>
    <t>01.02</t>
  </si>
  <si>
    <t>1,60</t>
  </si>
  <si>
    <t>11.03</t>
  </si>
  <si>
    <t>06.05</t>
  </si>
  <si>
    <t>19.08</t>
  </si>
  <si>
    <t>04.06</t>
  </si>
  <si>
    <t>02.06</t>
  </si>
  <si>
    <t>15.03</t>
  </si>
  <si>
    <t>03.07</t>
  </si>
  <si>
    <t>37.04</t>
  </si>
  <si>
    <t>08.07</t>
  </si>
  <si>
    <t>02.07</t>
  </si>
  <si>
    <t>13.07</t>
  </si>
  <si>
    <t>4,19</t>
  </si>
  <si>
    <t>5,11</t>
  </si>
  <si>
    <t>3,42</t>
  </si>
  <si>
    <t>2,34</t>
  </si>
  <si>
    <t>по состоянию на 01.01.2023 г (по отраслевому соглашению)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</si>
</sst>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u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A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7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vertical="center" wrapText="1"/>
    </xf>
    <xf numFmtId="1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/>
    <xf numFmtId="0" fontId="2" fillId="4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2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right" vertical="center"/>
    </xf>
    <xf numFmtId="1" fontId="1" fillId="0" borderId="0" xfId="0" applyNumberFormat="1" applyFont="1" applyFill="1" applyBorder="1" applyAlignment="1">
      <alignment vertical="center"/>
    </xf>
    <xf numFmtId="49" fontId="2" fillId="4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/>
    <xf numFmtId="0" fontId="2" fillId="4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16" fontId="2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0" fontId="2" fillId="4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Border="1" applyAlignment="1">
      <alignment vertical="center"/>
    </xf>
    <xf numFmtId="16" fontId="2" fillId="0" borderId="0" xfId="0" applyNumberFormat="1" applyFont="1" applyFill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1" fillId="3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/>
    <xf numFmtId="1" fontId="2" fillId="0" borderId="0" xfId="0" applyNumberFormat="1" applyFont="1" applyBorder="1" applyAlignment="1"/>
    <xf numFmtId="1" fontId="2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2" fontId="2" fillId="0" borderId="0" xfId="0" applyNumberFormat="1" applyFont="1" applyBorder="1" applyAlignment="1"/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right"/>
    </xf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1" fontId="1" fillId="0" borderId="0" xfId="0" applyNumberFormat="1" applyFont="1" applyBorder="1"/>
    <xf numFmtId="2" fontId="1" fillId="0" borderId="0" xfId="0" applyNumberFormat="1" applyFont="1" applyBorder="1"/>
    <xf numFmtId="0" fontId="2" fillId="4" borderId="0" xfId="0" applyFont="1" applyFill="1" applyBorder="1"/>
    <xf numFmtId="2" fontId="2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right"/>
    </xf>
    <xf numFmtId="16" fontId="1" fillId="0" borderId="0" xfId="0" applyNumberFormat="1" applyFont="1" applyFill="1" applyBorder="1" applyAlignment="1">
      <alignment horizontal="center" vertical="center"/>
    </xf>
    <xf numFmtId="1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2" fontId="2" fillId="4" borderId="0" xfId="0" applyNumberFormat="1" applyFont="1" applyFill="1" applyBorder="1" applyAlignment="1">
      <alignment horizontal="right" vertical="center"/>
    </xf>
    <xf numFmtId="49" fontId="2" fillId="4" borderId="0" xfId="0" applyNumberFormat="1" applyFont="1" applyFill="1" applyBorder="1" applyAlignment="1">
      <alignment horizontal="right" vertical="center"/>
    </xf>
    <xf numFmtId="1" fontId="2" fillId="4" borderId="0" xfId="0" applyNumberFormat="1" applyFont="1" applyFill="1" applyBorder="1" applyAlignment="1">
      <alignment vertical="center"/>
    </xf>
    <xf numFmtId="1" fontId="2" fillId="4" borderId="0" xfId="0" applyNumberFormat="1" applyFont="1" applyFill="1" applyBorder="1" applyAlignment="1">
      <alignment vertical="center" wrapText="1"/>
    </xf>
    <xf numFmtId="2" fontId="2" fillId="4" borderId="0" xfId="0" applyNumberFormat="1" applyFont="1" applyFill="1" applyBorder="1" applyAlignment="1">
      <alignment vertical="center" wrapText="1"/>
    </xf>
    <xf numFmtId="49" fontId="2" fillId="4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right" vertical="center" wrapText="1"/>
    </xf>
    <xf numFmtId="2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9" fontId="1" fillId="0" borderId="0" xfId="0" applyNumberFormat="1" applyFont="1" applyFill="1" applyBorder="1" applyAlignment="1">
      <alignment wrapText="1"/>
    </xf>
    <xf numFmtId="49" fontId="1" fillId="0" borderId="0" xfId="0" applyNumberFormat="1" applyFont="1" applyBorder="1" applyAlignment="1">
      <alignment horizontal="right" wrapText="1"/>
    </xf>
    <xf numFmtId="2" fontId="1" fillId="0" borderId="0" xfId="0" applyNumberFormat="1" applyFont="1" applyBorder="1" applyAlignment="1">
      <alignment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49" fontId="2" fillId="4" borderId="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Border="1" applyAlignment="1">
      <alignment horizontal="right" wrapText="1"/>
    </xf>
    <xf numFmtId="49" fontId="2" fillId="0" borderId="0" xfId="0" applyNumberFormat="1" applyFont="1" applyFill="1" applyBorder="1" applyAlignment="1"/>
    <xf numFmtId="49" fontId="2" fillId="0" borderId="0" xfId="0" applyNumberFormat="1" applyFont="1" applyBorder="1" applyAlignment="1"/>
    <xf numFmtId="1" fontId="1" fillId="0" borderId="0" xfId="0" applyNumberFormat="1" applyFont="1" applyBorder="1" applyAlignment="1"/>
    <xf numFmtId="2" fontId="1" fillId="0" borderId="0" xfId="0" applyNumberFormat="1" applyFont="1" applyBorder="1" applyAlignment="1"/>
    <xf numFmtId="0" fontId="2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4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485"/>
  <sheetViews>
    <sheetView tabSelected="1" view="pageBreakPreview" zoomScale="90" zoomScaleNormal="90" zoomScaleSheetLayoutView="9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B4" sqref="B4:B7"/>
    </sheetView>
  </sheetViews>
  <sheetFormatPr defaultColWidth="9.140625" defaultRowHeight="12" x14ac:dyDescent="0.2"/>
  <cols>
    <col min="1" max="1" width="4.140625" style="14" customWidth="1"/>
    <col min="2" max="2" width="24" style="14" customWidth="1"/>
    <col min="3" max="3" width="7" style="15" customWidth="1"/>
    <col min="4" max="4" width="4" style="16" customWidth="1"/>
    <col min="5" max="5" width="3.85546875" style="16" customWidth="1"/>
    <col min="6" max="6" width="4.28515625" style="16" customWidth="1"/>
    <col min="7" max="7" width="5.42578125" style="15" customWidth="1"/>
    <col min="8" max="8" width="7" style="17" customWidth="1"/>
    <col min="9" max="10" width="4.7109375" style="16" customWidth="1"/>
    <col min="11" max="11" width="9" style="14" customWidth="1"/>
    <col min="12" max="12" width="3.5703125" style="14" customWidth="1"/>
    <col min="13" max="13" width="7.5703125" style="14" customWidth="1"/>
    <col min="14" max="14" width="3.7109375" style="14" customWidth="1"/>
    <col min="15" max="15" width="5.5703125" style="14" customWidth="1"/>
    <col min="16" max="16" width="6.85546875" style="14" customWidth="1"/>
    <col min="17" max="17" width="6.85546875" style="14" bestFit="1" customWidth="1"/>
    <col min="18" max="18" width="4.140625" style="14" customWidth="1"/>
    <col min="19" max="19" width="6.85546875" style="14" bestFit="1" customWidth="1"/>
    <col min="20" max="20" width="3.85546875" style="14" customWidth="1"/>
    <col min="21" max="21" width="7.7109375" style="14" bestFit="1" customWidth="1"/>
    <col min="22" max="22" width="3.28515625" style="14" customWidth="1"/>
    <col min="23" max="23" width="5.5703125" style="14" customWidth="1"/>
    <col min="24" max="24" width="8.5703125" style="14" bestFit="1" customWidth="1"/>
    <col min="25" max="25" width="8.7109375" style="18" bestFit="1" customWidth="1"/>
    <col min="26" max="26" width="6.140625" style="19" customWidth="1"/>
    <col min="27" max="27" width="9.5703125" style="14" customWidth="1"/>
    <col min="28" max="28" width="4" style="14" customWidth="1"/>
    <col min="29" max="29" width="10.140625" style="14" customWidth="1"/>
    <col min="30" max="16384" width="9.140625" style="14"/>
  </cols>
  <sheetData>
    <row r="1" spans="1:29" x14ac:dyDescent="0.2">
      <c r="A1" s="196" t="s">
        <v>300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3"/>
      <c r="AC1" s="13"/>
    </row>
    <row r="2" spans="1:29" x14ac:dyDescent="0.2">
      <c r="A2" s="196" t="s">
        <v>469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3"/>
      <c r="AC2" s="13"/>
    </row>
    <row r="3" spans="1:29" x14ac:dyDescent="0.2">
      <c r="B3" s="183" t="s">
        <v>287</v>
      </c>
    </row>
    <row r="4" spans="1:29" s="20" customFormat="1" ht="11.25" customHeight="1" x14ac:dyDescent="0.2">
      <c r="A4" s="192" t="s">
        <v>9</v>
      </c>
      <c r="B4" s="197" t="s">
        <v>0</v>
      </c>
      <c r="C4" s="199" t="s">
        <v>187</v>
      </c>
      <c r="D4" s="193" t="s">
        <v>204</v>
      </c>
      <c r="E4" s="193" t="s">
        <v>205</v>
      </c>
      <c r="F4" s="193" t="s">
        <v>186</v>
      </c>
      <c r="G4" s="198" t="s">
        <v>188</v>
      </c>
      <c r="H4" s="193" t="s">
        <v>10</v>
      </c>
      <c r="I4" s="193" t="s">
        <v>11</v>
      </c>
      <c r="J4" s="190" t="s">
        <v>283</v>
      </c>
      <c r="K4" s="197" t="s">
        <v>12</v>
      </c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8" t="s">
        <v>13</v>
      </c>
      <c r="AA4" s="190" t="s">
        <v>7</v>
      </c>
      <c r="AB4" s="193" t="s">
        <v>283</v>
      </c>
      <c r="AC4" s="190" t="s">
        <v>284</v>
      </c>
    </row>
    <row r="5" spans="1:29" s="20" customFormat="1" ht="11.25" customHeight="1" x14ac:dyDescent="0.2">
      <c r="A5" s="192"/>
      <c r="B5" s="197"/>
      <c r="C5" s="200"/>
      <c r="D5" s="194"/>
      <c r="E5" s="194"/>
      <c r="F5" s="194"/>
      <c r="G5" s="198"/>
      <c r="H5" s="194"/>
      <c r="I5" s="194"/>
      <c r="J5" s="190"/>
      <c r="K5" s="192" t="s">
        <v>14</v>
      </c>
      <c r="L5" s="197" t="s">
        <v>15</v>
      </c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8"/>
      <c r="AA5" s="190"/>
      <c r="AB5" s="194"/>
      <c r="AC5" s="190"/>
    </row>
    <row r="6" spans="1:29" s="20" customFormat="1" ht="65.25" customHeight="1" x14ac:dyDescent="0.2">
      <c r="A6" s="192"/>
      <c r="B6" s="197"/>
      <c r="C6" s="200"/>
      <c r="D6" s="194"/>
      <c r="E6" s="194"/>
      <c r="F6" s="194"/>
      <c r="G6" s="198"/>
      <c r="H6" s="194"/>
      <c r="I6" s="194"/>
      <c r="J6" s="190"/>
      <c r="K6" s="192"/>
      <c r="L6" s="192" t="s">
        <v>16</v>
      </c>
      <c r="M6" s="192"/>
      <c r="N6" s="192" t="s">
        <v>189</v>
      </c>
      <c r="O6" s="192"/>
      <c r="P6" s="192" t="s">
        <v>17</v>
      </c>
      <c r="Q6" s="192"/>
      <c r="R6" s="192" t="s">
        <v>18</v>
      </c>
      <c r="S6" s="192"/>
      <c r="T6" s="192" t="s">
        <v>166</v>
      </c>
      <c r="U6" s="192"/>
      <c r="V6" s="192" t="s">
        <v>190</v>
      </c>
      <c r="W6" s="192"/>
      <c r="X6" s="22" t="s">
        <v>176</v>
      </c>
      <c r="Y6" s="192" t="s">
        <v>1</v>
      </c>
      <c r="Z6" s="198"/>
      <c r="AA6" s="190"/>
      <c r="AB6" s="194"/>
      <c r="AC6" s="190"/>
    </row>
    <row r="7" spans="1:29" s="20" customFormat="1" ht="12" customHeight="1" x14ac:dyDescent="0.2">
      <c r="A7" s="192"/>
      <c r="B7" s="197"/>
      <c r="C7" s="201"/>
      <c r="D7" s="195"/>
      <c r="E7" s="195"/>
      <c r="F7" s="195"/>
      <c r="G7" s="198"/>
      <c r="H7" s="195"/>
      <c r="I7" s="195"/>
      <c r="J7" s="190"/>
      <c r="K7" s="192"/>
      <c r="L7" s="22" t="s">
        <v>19</v>
      </c>
      <c r="M7" s="22" t="s">
        <v>20</v>
      </c>
      <c r="N7" s="22" t="s">
        <v>19</v>
      </c>
      <c r="O7" s="22" t="s">
        <v>20</v>
      </c>
      <c r="P7" s="22" t="s">
        <v>19</v>
      </c>
      <c r="Q7" s="22" t="s">
        <v>20</v>
      </c>
      <c r="R7" s="22" t="s">
        <v>19</v>
      </c>
      <c r="S7" s="22" t="s">
        <v>20</v>
      </c>
      <c r="T7" s="22" t="s">
        <v>19</v>
      </c>
      <c r="U7" s="22" t="s">
        <v>20</v>
      </c>
      <c r="V7" s="22" t="s">
        <v>19</v>
      </c>
      <c r="W7" s="22" t="s">
        <v>20</v>
      </c>
      <c r="X7" s="22" t="s">
        <v>177</v>
      </c>
      <c r="Y7" s="192"/>
      <c r="Z7" s="198"/>
      <c r="AA7" s="190"/>
      <c r="AB7" s="195"/>
      <c r="AC7" s="190"/>
    </row>
    <row r="8" spans="1:29" s="20" customFormat="1" ht="1.5" customHeight="1" x14ac:dyDescent="0.2">
      <c r="A8" s="23"/>
      <c r="B8" s="24"/>
      <c r="C8" s="26"/>
      <c r="D8" s="25"/>
      <c r="E8" s="27"/>
      <c r="F8" s="25"/>
      <c r="G8" s="28"/>
      <c r="H8" s="29"/>
      <c r="I8" s="30"/>
      <c r="J8" s="30"/>
      <c r="K8" s="27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31"/>
      <c r="Z8" s="32"/>
      <c r="AA8" s="27"/>
      <c r="AB8" s="27"/>
      <c r="AC8" s="27"/>
    </row>
    <row r="9" spans="1:29" s="20" customFormat="1" ht="0.75" customHeight="1" x14ac:dyDescent="0.2">
      <c r="A9" s="30"/>
      <c r="B9" s="30"/>
      <c r="C9" s="26"/>
      <c r="D9" s="27"/>
      <c r="E9" s="27"/>
      <c r="F9" s="27"/>
      <c r="G9" s="26"/>
      <c r="H9" s="29"/>
      <c r="I9" s="30"/>
      <c r="J9" s="30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33"/>
      <c r="Z9" s="34"/>
      <c r="AA9" s="27"/>
      <c r="AB9" s="27"/>
      <c r="AC9" s="27"/>
    </row>
    <row r="10" spans="1:29" s="20" customFormat="1" ht="14.25" customHeight="1" x14ac:dyDescent="0.2">
      <c r="A10" s="191" t="s">
        <v>22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35"/>
      <c r="AC10" s="35"/>
    </row>
    <row r="11" spans="1:29" s="36" customFormat="1" ht="12.75" customHeight="1" x14ac:dyDescent="0.2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8" t="s">
        <v>52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29" s="36" customFormat="1" x14ac:dyDescent="0.2">
      <c r="A12" s="36">
        <v>1</v>
      </c>
      <c r="B12" s="40" t="s">
        <v>248</v>
      </c>
      <c r="C12" s="7"/>
      <c r="D12" s="30" t="s">
        <v>192</v>
      </c>
      <c r="E12" s="30">
        <v>4</v>
      </c>
      <c r="F12" s="30"/>
      <c r="G12" s="41" t="s">
        <v>353</v>
      </c>
      <c r="H12" s="36">
        <v>17697</v>
      </c>
      <c r="I12" s="4" t="s">
        <v>310</v>
      </c>
      <c r="J12" s="4" t="s">
        <v>467</v>
      </c>
      <c r="K12" s="63">
        <f>H12*I12*J12</f>
        <v>257831.1324</v>
      </c>
      <c r="L12" s="1">
        <v>25</v>
      </c>
      <c r="M12" s="12">
        <f>K12*25/100</f>
        <v>64457.783100000008</v>
      </c>
      <c r="N12" s="1"/>
      <c r="O12" s="1"/>
      <c r="Q12" s="12">
        <f>H12*P12/100</f>
        <v>0</v>
      </c>
      <c r="R12" s="12"/>
      <c r="S12" s="12"/>
      <c r="T12" s="1"/>
      <c r="U12" s="1"/>
      <c r="V12" s="1"/>
      <c r="W12" s="1"/>
      <c r="X12" s="12">
        <f>(K12+M12)*10/100</f>
        <v>32228.891550000004</v>
      </c>
      <c r="Y12" s="12">
        <f t="shared" ref="Y12" si="0">K12+M12+O12+Q12+U12+W12+S12+X12</f>
        <v>354517.80705</v>
      </c>
      <c r="Z12" s="42">
        <v>1</v>
      </c>
      <c r="AA12" s="12">
        <f t="shared" ref="AA12" si="1">Y12*Z12</f>
        <v>354517.80705</v>
      </c>
      <c r="AB12" s="43">
        <v>1</v>
      </c>
      <c r="AC12" s="12">
        <f>AA12*AB12</f>
        <v>354517.80705</v>
      </c>
    </row>
    <row r="13" spans="1:29" s="1" customFormat="1" x14ac:dyDescent="0.2">
      <c r="B13" s="44" t="s">
        <v>8</v>
      </c>
      <c r="C13" s="46"/>
      <c r="D13" s="47"/>
      <c r="E13" s="47"/>
      <c r="F13" s="47"/>
      <c r="G13" s="46"/>
      <c r="H13" s="48"/>
      <c r="I13" s="49"/>
      <c r="J13" s="49"/>
      <c r="K13" s="5">
        <f>SUM(K12)</f>
        <v>257831.1324</v>
      </c>
      <c r="L13" s="5"/>
      <c r="M13" s="5">
        <f>SUM(M12)</f>
        <v>64457.783100000008</v>
      </c>
      <c r="N13" s="5"/>
      <c r="O13" s="5">
        <f>SUM(O12)</f>
        <v>0</v>
      </c>
      <c r="P13" s="5"/>
      <c r="Q13" s="5">
        <f t="shared" ref="Q13" si="2">SUM(Q12)</f>
        <v>0</v>
      </c>
      <c r="R13" s="5"/>
      <c r="S13" s="5">
        <f t="shared" ref="S13" si="3">SUM(S12)</f>
        <v>0</v>
      </c>
      <c r="T13" s="5"/>
      <c r="U13" s="5">
        <f t="shared" ref="U13" si="4">SUM(U12)</f>
        <v>0</v>
      </c>
      <c r="V13" s="5"/>
      <c r="W13" s="5">
        <f t="shared" ref="W13" si="5">SUM(W12)</f>
        <v>0</v>
      </c>
      <c r="X13" s="5">
        <f t="shared" ref="X13" si="6">SUM(X12)</f>
        <v>32228.891550000004</v>
      </c>
      <c r="Y13" s="5">
        <f t="shared" ref="Y13" si="7">SUM(Y12)</f>
        <v>354517.80705</v>
      </c>
      <c r="Z13" s="6">
        <f t="shared" ref="Z13" si="8">SUM(Z12)</f>
        <v>1</v>
      </c>
      <c r="AA13" s="5">
        <f t="shared" ref="AA13" si="9">SUM(AA12)</f>
        <v>354517.80705</v>
      </c>
      <c r="AB13" s="5">
        <f t="shared" ref="AB13" si="10">SUM(AB12)</f>
        <v>1</v>
      </c>
      <c r="AC13" s="5">
        <f t="shared" ref="AC13" si="11">SUM(AC12)</f>
        <v>354517.80705</v>
      </c>
    </row>
    <row r="14" spans="1:29" s="36" customFormat="1" x14ac:dyDescent="0.2">
      <c r="A14" s="188" t="s">
        <v>28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37"/>
      <c r="AC14" s="37"/>
    </row>
    <row r="15" spans="1:29" s="36" customFormat="1" x14ac:dyDescent="0.2">
      <c r="A15" s="36">
        <v>1</v>
      </c>
      <c r="B15" s="40" t="s">
        <v>35</v>
      </c>
      <c r="C15" s="7"/>
      <c r="D15" s="30" t="s">
        <v>192</v>
      </c>
      <c r="E15" s="30">
        <v>4</v>
      </c>
      <c r="F15" s="30"/>
      <c r="G15" s="7" t="s">
        <v>355</v>
      </c>
      <c r="H15" s="36">
        <v>17697</v>
      </c>
      <c r="I15" s="4" t="s">
        <v>292</v>
      </c>
      <c r="J15" s="4" t="s">
        <v>467</v>
      </c>
      <c r="K15" s="63">
        <f t="shared" ref="K15:K23" si="12">H15*I15*J15</f>
        <v>263278.26899999997</v>
      </c>
      <c r="L15" s="1">
        <v>25</v>
      </c>
      <c r="M15" s="12">
        <f t="shared" ref="M15:M21" si="13">K15*25/100</f>
        <v>65819.567249999993</v>
      </c>
      <c r="N15" s="1">
        <v>50</v>
      </c>
      <c r="O15" s="1">
        <f>H15*N15/100</f>
        <v>8848.5</v>
      </c>
      <c r="Q15" s="50"/>
      <c r="R15" s="50"/>
      <c r="S15" s="50"/>
      <c r="T15" s="1"/>
      <c r="U15" s="12">
        <f t="shared" ref="U15:U21" si="14">H15*T15/100</f>
        <v>0</v>
      </c>
      <c r="V15" s="1"/>
      <c r="W15" s="12">
        <f>H15*V15/100</f>
        <v>0</v>
      </c>
      <c r="X15" s="12">
        <f t="shared" ref="X15:X21" si="15">(K15+M15)*10/100</f>
        <v>32909.783624999996</v>
      </c>
      <c r="Y15" s="12">
        <f>K15+M15+O15+Q15+U15+W15+S15+X15</f>
        <v>370856.11987499992</v>
      </c>
      <c r="Z15" s="42">
        <v>1</v>
      </c>
      <c r="AA15" s="12">
        <f>Y15*Z15</f>
        <v>370856.11987499992</v>
      </c>
      <c r="AB15" s="43">
        <v>1</v>
      </c>
      <c r="AC15" s="12">
        <f t="shared" ref="AC15:AC23" si="16">AA15*AB15</f>
        <v>370856.11987499992</v>
      </c>
    </row>
    <row r="16" spans="1:29" s="36" customFormat="1" x14ac:dyDescent="0.2">
      <c r="A16" s="36">
        <v>3</v>
      </c>
      <c r="B16" s="40" t="s">
        <v>48</v>
      </c>
      <c r="C16" s="7"/>
      <c r="D16" s="30" t="s">
        <v>192</v>
      </c>
      <c r="E16" s="30">
        <v>4</v>
      </c>
      <c r="F16" s="30"/>
      <c r="G16" s="7" t="s">
        <v>334</v>
      </c>
      <c r="H16" s="36">
        <v>17697</v>
      </c>
      <c r="I16" s="4" t="s">
        <v>310</v>
      </c>
      <c r="J16" s="4" t="s">
        <v>467</v>
      </c>
      <c r="K16" s="63">
        <f t="shared" si="12"/>
        <v>257831.1324</v>
      </c>
      <c r="L16" s="1">
        <v>25</v>
      </c>
      <c r="M16" s="12">
        <f>K16*25/100</f>
        <v>64457.783100000008</v>
      </c>
      <c r="T16" s="1">
        <v>200</v>
      </c>
      <c r="U16" s="12">
        <f>H16*T16/100</f>
        <v>35394</v>
      </c>
      <c r="X16" s="12">
        <f>(K16+M16)*10/100</f>
        <v>32228.891550000004</v>
      </c>
      <c r="Y16" s="12">
        <f>K16+M16+O16+Q16+U16+W16+S16+X16</f>
        <v>389911.80705</v>
      </c>
      <c r="Z16" s="51">
        <v>1</v>
      </c>
      <c r="AA16" s="12">
        <f t="shared" ref="AA16:AA21" si="17">Y16*Z16</f>
        <v>389911.80705</v>
      </c>
      <c r="AB16" s="43">
        <v>1</v>
      </c>
      <c r="AC16" s="12">
        <f t="shared" si="16"/>
        <v>389911.80705</v>
      </c>
    </row>
    <row r="17" spans="1:29" s="36" customFormat="1" x14ac:dyDescent="0.2">
      <c r="A17" s="36">
        <v>3</v>
      </c>
      <c r="B17" s="40" t="s">
        <v>48</v>
      </c>
      <c r="C17" s="7" t="s">
        <v>240</v>
      </c>
      <c r="D17" s="30" t="s">
        <v>192</v>
      </c>
      <c r="E17" s="30">
        <v>2</v>
      </c>
      <c r="F17" s="30"/>
      <c r="G17" s="7" t="s">
        <v>341</v>
      </c>
      <c r="H17" s="36">
        <v>17697</v>
      </c>
      <c r="I17" s="4" t="s">
        <v>290</v>
      </c>
      <c r="J17" s="4" t="s">
        <v>467</v>
      </c>
      <c r="K17" s="63">
        <f t="shared" si="12"/>
        <v>315328.68539999996</v>
      </c>
      <c r="L17" s="1">
        <v>25</v>
      </c>
      <c r="M17" s="12">
        <f>K17*25/100</f>
        <v>78832.17134999999</v>
      </c>
      <c r="T17" s="1">
        <v>200</v>
      </c>
      <c r="U17" s="12">
        <f>H17*T17/100</f>
        <v>35394</v>
      </c>
      <c r="X17" s="12">
        <f>(K17+M17)*10/100</f>
        <v>39416.085674999988</v>
      </c>
      <c r="Y17" s="12">
        <f>K17+M17+O17+Q17+U17+W17+S17+X17</f>
        <v>468970.9424249999</v>
      </c>
      <c r="Z17" s="51">
        <v>1</v>
      </c>
      <c r="AA17" s="12">
        <f t="shared" si="17"/>
        <v>468970.9424249999</v>
      </c>
      <c r="AB17" s="43">
        <v>1</v>
      </c>
      <c r="AC17" s="12">
        <f t="shared" si="16"/>
        <v>468970.9424249999</v>
      </c>
    </row>
    <row r="18" spans="1:29" s="36" customFormat="1" x14ac:dyDescent="0.2">
      <c r="A18" s="36">
        <v>4</v>
      </c>
      <c r="B18" s="40" t="s">
        <v>48</v>
      </c>
      <c r="C18" s="7"/>
      <c r="D18" s="30" t="s">
        <v>192</v>
      </c>
      <c r="E18" s="30">
        <v>4</v>
      </c>
      <c r="F18" s="30"/>
      <c r="G18" s="7" t="s">
        <v>356</v>
      </c>
      <c r="H18" s="36">
        <v>17697</v>
      </c>
      <c r="I18" s="4" t="s">
        <v>332</v>
      </c>
      <c r="J18" s="4" t="s">
        <v>467</v>
      </c>
      <c r="K18" s="63">
        <f t="shared" si="12"/>
        <v>249963.04619999998</v>
      </c>
      <c r="L18" s="1">
        <v>25</v>
      </c>
      <c r="M18" s="12">
        <f t="shared" si="13"/>
        <v>62490.761549999996</v>
      </c>
      <c r="N18" s="1"/>
      <c r="O18" s="1"/>
      <c r="Q18" s="50"/>
      <c r="R18" s="50"/>
      <c r="S18" s="50"/>
      <c r="T18" s="1">
        <v>200</v>
      </c>
      <c r="U18" s="12">
        <f t="shared" si="14"/>
        <v>35394</v>
      </c>
      <c r="V18" s="1"/>
      <c r="W18" s="12"/>
      <c r="X18" s="12">
        <f t="shared" ref="X18" si="18">(K18+M18)*10/100</f>
        <v>31245.380774999998</v>
      </c>
      <c r="Y18" s="12">
        <f>K18+M18+O18+Q18+U18+W18+S18+X18</f>
        <v>379093.18852500001</v>
      </c>
      <c r="Z18" s="42">
        <v>1</v>
      </c>
      <c r="AA18" s="12">
        <f t="shared" si="17"/>
        <v>379093.18852500001</v>
      </c>
      <c r="AB18" s="43">
        <v>1</v>
      </c>
      <c r="AC18" s="12">
        <f t="shared" si="16"/>
        <v>379093.18852500001</v>
      </c>
    </row>
    <row r="19" spans="1:29" s="52" customFormat="1" ht="12" customHeight="1" x14ac:dyDescent="0.2">
      <c r="A19" s="36">
        <v>5</v>
      </c>
      <c r="B19" s="40" t="s">
        <v>48</v>
      </c>
      <c r="C19" s="7"/>
      <c r="D19" s="30" t="s">
        <v>192</v>
      </c>
      <c r="E19" s="30">
        <v>4</v>
      </c>
      <c r="F19" s="30"/>
      <c r="G19" s="7" t="s">
        <v>357</v>
      </c>
      <c r="H19" s="36">
        <v>17697</v>
      </c>
      <c r="I19" s="4" t="s">
        <v>292</v>
      </c>
      <c r="J19" s="4" t="s">
        <v>467</v>
      </c>
      <c r="K19" s="63">
        <f t="shared" si="12"/>
        <v>263278.26899999997</v>
      </c>
      <c r="L19" s="1">
        <v>25</v>
      </c>
      <c r="M19" s="12">
        <f t="shared" ref="M19" si="19">K19*25/100</f>
        <v>65819.567249999993</v>
      </c>
      <c r="N19" s="1"/>
      <c r="O19" s="1"/>
      <c r="P19" s="36"/>
      <c r="Q19" s="50"/>
      <c r="R19" s="50"/>
      <c r="S19" s="50"/>
      <c r="T19" s="1">
        <v>200</v>
      </c>
      <c r="U19" s="12">
        <f t="shared" ref="U19" si="20">H19*T19/100</f>
        <v>35394</v>
      </c>
      <c r="V19" s="1"/>
      <c r="W19" s="1"/>
      <c r="X19" s="12">
        <f t="shared" ref="X19" si="21">(K19+M19)*10/100</f>
        <v>32909.783624999996</v>
      </c>
      <c r="Y19" s="12">
        <f t="shared" ref="Y19" si="22">K19+M19+O19+Q19+U19+W19+S19+X19</f>
        <v>397401.61987499992</v>
      </c>
      <c r="Z19" s="42">
        <v>1</v>
      </c>
      <c r="AA19" s="12">
        <f t="shared" si="17"/>
        <v>397401.61987499992</v>
      </c>
      <c r="AB19" s="43">
        <v>1</v>
      </c>
      <c r="AC19" s="12">
        <f t="shared" si="16"/>
        <v>397401.61987499992</v>
      </c>
    </row>
    <row r="20" spans="1:29" s="36" customFormat="1" x14ac:dyDescent="0.2">
      <c r="A20" s="36">
        <v>6</v>
      </c>
      <c r="B20" s="40" t="s">
        <v>29</v>
      </c>
      <c r="C20" s="7"/>
      <c r="D20" s="30" t="s">
        <v>192</v>
      </c>
      <c r="E20" s="30">
        <v>4</v>
      </c>
      <c r="F20" s="30"/>
      <c r="G20" s="7" t="s">
        <v>358</v>
      </c>
      <c r="H20" s="36">
        <v>17697</v>
      </c>
      <c r="I20" s="4" t="s">
        <v>310</v>
      </c>
      <c r="J20" s="4" t="s">
        <v>467</v>
      </c>
      <c r="K20" s="63">
        <f t="shared" si="12"/>
        <v>257831.1324</v>
      </c>
      <c r="L20" s="1">
        <v>25</v>
      </c>
      <c r="M20" s="12">
        <f t="shared" si="13"/>
        <v>64457.783100000008</v>
      </c>
      <c r="N20" s="1"/>
      <c r="O20" s="1"/>
      <c r="Q20" s="50"/>
      <c r="R20" s="50"/>
      <c r="S20" s="50"/>
      <c r="T20" s="1">
        <v>200</v>
      </c>
      <c r="U20" s="12">
        <f t="shared" si="14"/>
        <v>35394</v>
      </c>
      <c r="V20" s="1"/>
      <c r="W20" s="12"/>
      <c r="X20" s="12">
        <f t="shared" si="15"/>
        <v>32228.891550000004</v>
      </c>
      <c r="Y20" s="12">
        <f t="shared" ref="Y20:Y21" si="23">K20+M20+O20+Q20+U20+W20+S20+X20</f>
        <v>389911.80705</v>
      </c>
      <c r="Z20" s="42">
        <v>1</v>
      </c>
      <c r="AA20" s="12">
        <f t="shared" si="17"/>
        <v>389911.80705</v>
      </c>
      <c r="AB20" s="43">
        <v>1</v>
      </c>
      <c r="AC20" s="12">
        <f t="shared" si="16"/>
        <v>389911.80705</v>
      </c>
    </row>
    <row r="21" spans="1:29" s="36" customFormat="1" x14ac:dyDescent="0.2">
      <c r="A21" s="36">
        <v>7</v>
      </c>
      <c r="B21" s="40" t="s">
        <v>29</v>
      </c>
      <c r="C21" s="53"/>
      <c r="D21" s="30" t="s">
        <v>192</v>
      </c>
      <c r="E21" s="30">
        <v>4</v>
      </c>
      <c r="F21" s="30"/>
      <c r="G21" s="7" t="s">
        <v>359</v>
      </c>
      <c r="H21" s="36">
        <v>17697</v>
      </c>
      <c r="I21" s="20">
        <v>4.26</v>
      </c>
      <c r="J21" s="4" t="s">
        <v>467</v>
      </c>
      <c r="K21" s="63">
        <f t="shared" si="12"/>
        <v>257831.1324</v>
      </c>
      <c r="L21" s="1">
        <v>25</v>
      </c>
      <c r="M21" s="12">
        <f t="shared" si="13"/>
        <v>64457.783100000008</v>
      </c>
      <c r="T21" s="1">
        <v>200</v>
      </c>
      <c r="U21" s="12">
        <f t="shared" si="14"/>
        <v>35394</v>
      </c>
      <c r="X21" s="12">
        <f t="shared" si="15"/>
        <v>32228.891550000004</v>
      </c>
      <c r="Y21" s="12">
        <f t="shared" si="23"/>
        <v>389911.80705</v>
      </c>
      <c r="Z21" s="51">
        <v>1</v>
      </c>
      <c r="AA21" s="12">
        <f t="shared" si="17"/>
        <v>389911.80705</v>
      </c>
      <c r="AB21" s="43">
        <v>1</v>
      </c>
      <c r="AC21" s="12">
        <f t="shared" si="16"/>
        <v>389911.80705</v>
      </c>
    </row>
    <row r="22" spans="1:29" s="36" customFormat="1" x14ac:dyDescent="0.2">
      <c r="A22" s="36">
        <v>8</v>
      </c>
      <c r="B22" s="40" t="s">
        <v>48</v>
      </c>
      <c r="C22" s="53" t="s">
        <v>242</v>
      </c>
      <c r="D22" s="30" t="s">
        <v>192</v>
      </c>
      <c r="E22" s="30">
        <v>1</v>
      </c>
      <c r="F22" s="30"/>
      <c r="G22" s="7" t="s">
        <v>306</v>
      </c>
      <c r="H22" s="36">
        <v>17697</v>
      </c>
      <c r="I22" s="54">
        <v>5.99</v>
      </c>
      <c r="J22" s="4" t="s">
        <v>467</v>
      </c>
      <c r="K22" s="63">
        <f t="shared" si="12"/>
        <v>362537.20259999996</v>
      </c>
      <c r="L22" s="1">
        <v>25</v>
      </c>
      <c r="M22" s="12">
        <f t="shared" ref="M22:M23" si="24">K22*25/100</f>
        <v>90634.30064999999</v>
      </c>
      <c r="T22" s="1">
        <v>200</v>
      </c>
      <c r="U22" s="12">
        <f t="shared" ref="U22" si="25">H22*T22/100</f>
        <v>35394</v>
      </c>
      <c r="X22" s="12">
        <f t="shared" ref="X22:X23" si="26">(K22+M22)*10/100</f>
        <v>45317.150324999995</v>
      </c>
      <c r="Y22" s="12">
        <f t="shared" ref="Y22:Y23" si="27">K22+M22+O22+Q22+U22+W22+S22+X22</f>
        <v>533882.65357499989</v>
      </c>
      <c r="Z22" s="51">
        <v>1</v>
      </c>
      <c r="AA22" s="12">
        <f t="shared" ref="AA22:AA23" si="28">Y22*Z22</f>
        <v>533882.65357499989</v>
      </c>
      <c r="AB22" s="43">
        <v>1</v>
      </c>
      <c r="AC22" s="12">
        <f t="shared" si="16"/>
        <v>533882.65357499989</v>
      </c>
    </row>
    <row r="23" spans="1:29" s="36" customFormat="1" x14ac:dyDescent="0.2">
      <c r="A23" s="36">
        <v>9</v>
      </c>
      <c r="B23" s="40" t="s">
        <v>30</v>
      </c>
      <c r="C23" s="53"/>
      <c r="D23" s="30" t="s">
        <v>192</v>
      </c>
      <c r="E23" s="30">
        <v>4</v>
      </c>
      <c r="F23" s="30"/>
      <c r="G23" s="7" t="s">
        <v>331</v>
      </c>
      <c r="H23" s="36">
        <v>17697</v>
      </c>
      <c r="I23" s="20">
        <v>4.26</v>
      </c>
      <c r="J23" s="4" t="s">
        <v>467</v>
      </c>
      <c r="K23" s="63">
        <f t="shared" si="12"/>
        <v>257831.1324</v>
      </c>
      <c r="L23" s="1">
        <v>25</v>
      </c>
      <c r="M23" s="12">
        <f t="shared" si="24"/>
        <v>64457.783100000008</v>
      </c>
      <c r="R23" s="36">
        <v>80</v>
      </c>
      <c r="S23" s="39">
        <f>H23*R23/100</f>
        <v>14157.6</v>
      </c>
      <c r="T23" s="1"/>
      <c r="U23" s="12"/>
      <c r="X23" s="12">
        <f t="shared" si="26"/>
        <v>32228.891550000004</v>
      </c>
      <c r="Y23" s="12">
        <f t="shared" si="27"/>
        <v>368675.40704999998</v>
      </c>
      <c r="Z23" s="42">
        <v>1</v>
      </c>
      <c r="AA23" s="12">
        <f t="shared" si="28"/>
        <v>368675.40704999998</v>
      </c>
      <c r="AB23" s="43">
        <v>1</v>
      </c>
      <c r="AC23" s="12">
        <f t="shared" si="16"/>
        <v>368675.40704999998</v>
      </c>
    </row>
    <row r="24" spans="1:29" s="1" customFormat="1" x14ac:dyDescent="0.2">
      <c r="B24" s="44" t="s">
        <v>8</v>
      </c>
      <c r="C24" s="46"/>
      <c r="D24" s="47"/>
      <c r="E24" s="47"/>
      <c r="F24" s="47"/>
      <c r="G24" s="46"/>
      <c r="H24" s="48"/>
      <c r="I24" s="49"/>
      <c r="J24" s="49"/>
      <c r="K24" s="5">
        <f>SUM(K15:K23)</f>
        <v>2485710.0017999997</v>
      </c>
      <c r="L24" s="5"/>
      <c r="M24" s="5">
        <f>SUM(M15:M23)</f>
        <v>621427.50044999993</v>
      </c>
      <c r="N24" s="5"/>
      <c r="O24" s="5">
        <f>SUM(O15:O23)</f>
        <v>8848.5</v>
      </c>
      <c r="P24" s="5"/>
      <c r="Q24" s="5">
        <f>SUM(Q15:Q23)</f>
        <v>0</v>
      </c>
      <c r="R24" s="5"/>
      <c r="S24" s="5">
        <f>SUM(S15:S23)</f>
        <v>14157.6</v>
      </c>
      <c r="T24" s="5"/>
      <c r="U24" s="5">
        <f>SUM(U15:U23)</f>
        <v>247758</v>
      </c>
      <c r="V24" s="5"/>
      <c r="W24" s="5">
        <f>SUM(W15:W23)</f>
        <v>0</v>
      </c>
      <c r="X24" s="5">
        <f>SUM(X15:X23)</f>
        <v>310713.75022499997</v>
      </c>
      <c r="Y24" s="5">
        <f>SUM(Y15:Y23)</f>
        <v>3688615.3524749996</v>
      </c>
      <c r="Z24" s="55">
        <f>SUM(Z15:Z23)</f>
        <v>9</v>
      </c>
      <c r="AA24" s="5">
        <f>SUM(AA15:AA23)</f>
        <v>3688615.3524749996</v>
      </c>
      <c r="AB24" s="5"/>
      <c r="AC24" s="5">
        <f>SUM(AC15:AC23)</f>
        <v>3688615.3524749996</v>
      </c>
    </row>
    <row r="25" spans="1:29" s="36" customFormat="1" x14ac:dyDescent="0.2">
      <c r="A25" s="188" t="s">
        <v>31</v>
      </c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37"/>
      <c r="AC25" s="37"/>
    </row>
    <row r="26" spans="1:29" s="36" customFormat="1" x14ac:dyDescent="0.2">
      <c r="A26" s="36">
        <v>1</v>
      </c>
      <c r="B26" s="56" t="s">
        <v>32</v>
      </c>
      <c r="C26" s="7"/>
      <c r="D26" s="30" t="s">
        <v>192</v>
      </c>
      <c r="E26" s="30">
        <v>4</v>
      </c>
      <c r="F26" s="30"/>
      <c r="G26" s="41" t="s">
        <v>360</v>
      </c>
      <c r="H26" s="36">
        <v>17697</v>
      </c>
      <c r="I26" s="4" t="s">
        <v>270</v>
      </c>
      <c r="J26" s="4" t="s">
        <v>467</v>
      </c>
      <c r="K26" s="63">
        <f t="shared" ref="K26:K29" si="29">H26*I26*J26</f>
        <v>279014.44140000001</v>
      </c>
      <c r="L26" s="1">
        <v>25</v>
      </c>
      <c r="M26" s="12">
        <f>K26*25/100</f>
        <v>69753.610350000003</v>
      </c>
      <c r="N26" s="1"/>
      <c r="O26" s="1"/>
      <c r="P26" s="36">
        <v>100</v>
      </c>
      <c r="Q26" s="12">
        <f>H26*P26/100</f>
        <v>17697</v>
      </c>
      <c r="R26" s="12"/>
      <c r="S26" s="12"/>
      <c r="T26" s="1"/>
      <c r="U26" s="1"/>
      <c r="V26" s="1"/>
      <c r="W26" s="1"/>
      <c r="X26" s="12">
        <f t="shared" ref="X26:X29" si="30">(K26+M26)*10/100</f>
        <v>34876.805175000001</v>
      </c>
      <c r="Y26" s="12">
        <f t="shared" ref="Y26:Y29" si="31">K26+M26+O26+Q26+U26+W26+S26+X26</f>
        <v>401341.85692499997</v>
      </c>
      <c r="Z26" s="42">
        <v>0.75</v>
      </c>
      <c r="AA26" s="12">
        <f t="shared" ref="AA26:AA29" si="32">Y26*Z26</f>
        <v>301006.39269374998</v>
      </c>
      <c r="AB26" s="43">
        <v>1</v>
      </c>
      <c r="AC26" s="12">
        <f>AA26*AB26</f>
        <v>301006.39269374998</v>
      </c>
    </row>
    <row r="27" spans="1:29" s="36" customFormat="1" x14ac:dyDescent="0.2">
      <c r="A27" s="36">
        <v>2</v>
      </c>
      <c r="B27" s="56" t="s">
        <v>49</v>
      </c>
      <c r="C27" s="7"/>
      <c r="D27" s="30" t="s">
        <v>192</v>
      </c>
      <c r="E27" s="30">
        <v>4</v>
      </c>
      <c r="F27" s="30"/>
      <c r="G27" s="7" t="s">
        <v>333</v>
      </c>
      <c r="H27" s="36">
        <v>17697</v>
      </c>
      <c r="I27" s="4" t="s">
        <v>270</v>
      </c>
      <c r="J27" s="4" t="s">
        <v>467</v>
      </c>
      <c r="K27" s="63">
        <f t="shared" si="29"/>
        <v>279014.44140000001</v>
      </c>
      <c r="L27" s="1">
        <v>25</v>
      </c>
      <c r="M27" s="12">
        <f>K27*25/100</f>
        <v>69753.610350000003</v>
      </c>
      <c r="N27" s="1"/>
      <c r="O27" s="1"/>
      <c r="P27" s="36">
        <v>60</v>
      </c>
      <c r="Q27" s="12">
        <f>H27*P27/100</f>
        <v>10618.2</v>
      </c>
      <c r="R27" s="12"/>
      <c r="S27" s="12"/>
      <c r="T27" s="1"/>
      <c r="U27" s="1"/>
      <c r="V27" s="1"/>
      <c r="W27" s="1"/>
      <c r="X27" s="12">
        <f t="shared" si="30"/>
        <v>34876.805175000001</v>
      </c>
      <c r="Y27" s="12">
        <f t="shared" si="31"/>
        <v>394263.05692499998</v>
      </c>
      <c r="Z27" s="42">
        <v>0.5</v>
      </c>
      <c r="AA27" s="12">
        <f t="shared" si="32"/>
        <v>197131.52846249999</v>
      </c>
      <c r="AB27" s="43">
        <v>1</v>
      </c>
      <c r="AC27" s="12">
        <f>AA27*AB27</f>
        <v>197131.52846249999</v>
      </c>
    </row>
    <row r="28" spans="1:29" s="36" customFormat="1" x14ac:dyDescent="0.2">
      <c r="A28" s="36">
        <v>2</v>
      </c>
      <c r="B28" s="56" t="s">
        <v>49</v>
      </c>
      <c r="C28" s="7"/>
      <c r="D28" s="30" t="s">
        <v>192</v>
      </c>
      <c r="E28" s="30">
        <v>4</v>
      </c>
      <c r="F28" s="30"/>
      <c r="G28" s="7" t="s">
        <v>341</v>
      </c>
      <c r="H28" s="36">
        <v>17697</v>
      </c>
      <c r="I28" s="4" t="s">
        <v>309</v>
      </c>
      <c r="J28" s="4" t="s">
        <v>467</v>
      </c>
      <c r="K28" s="63">
        <f t="shared" ref="K28" si="33">H28*I28*J28</f>
        <v>266304.45600000001</v>
      </c>
      <c r="L28" s="1">
        <v>25</v>
      </c>
      <c r="M28" s="12">
        <f>K28*25/100</f>
        <v>66576.114000000001</v>
      </c>
      <c r="N28" s="1"/>
      <c r="O28" s="1"/>
      <c r="P28" s="36">
        <v>60</v>
      </c>
      <c r="Q28" s="12">
        <f>H28*P28/100</f>
        <v>10618.2</v>
      </c>
      <c r="R28" s="12"/>
      <c r="S28" s="12"/>
      <c r="T28" s="1"/>
      <c r="U28" s="1"/>
      <c r="V28" s="1"/>
      <c r="W28" s="1"/>
      <c r="X28" s="12">
        <f t="shared" ref="X28" si="34">(K28+M28)*10/100</f>
        <v>33288.057000000001</v>
      </c>
      <c r="Y28" s="12">
        <f t="shared" ref="Y28" si="35">K28+M28+O28+Q28+U28+W28+S28+X28</f>
        <v>376786.82700000005</v>
      </c>
      <c r="Z28" s="42">
        <v>0.25</v>
      </c>
      <c r="AA28" s="12">
        <f t="shared" ref="AA28" si="36">Y28*Z28</f>
        <v>94196.706750000012</v>
      </c>
      <c r="AB28" s="43">
        <v>1</v>
      </c>
      <c r="AC28" s="12">
        <f>AA28*AB28</f>
        <v>94196.706750000012</v>
      </c>
    </row>
    <row r="29" spans="1:29" s="36" customFormat="1" x14ac:dyDescent="0.2">
      <c r="A29" s="36">
        <v>3</v>
      </c>
      <c r="B29" s="56" t="s">
        <v>33</v>
      </c>
      <c r="C29" s="7"/>
      <c r="D29" s="30" t="s">
        <v>192</v>
      </c>
      <c r="E29" s="30">
        <v>4</v>
      </c>
      <c r="F29" s="30"/>
      <c r="G29" s="7" t="s">
        <v>361</v>
      </c>
      <c r="H29" s="57" t="s">
        <v>21</v>
      </c>
      <c r="I29" s="7" t="s">
        <v>270</v>
      </c>
      <c r="J29" s="4" t="s">
        <v>467</v>
      </c>
      <c r="K29" s="63">
        <f t="shared" si="29"/>
        <v>279014.44140000001</v>
      </c>
      <c r="L29" s="1">
        <v>25</v>
      </c>
      <c r="M29" s="12">
        <f>K29*25/100</f>
        <v>69753.610350000003</v>
      </c>
      <c r="N29" s="1"/>
      <c r="O29" s="1"/>
      <c r="P29" s="36">
        <v>20</v>
      </c>
      <c r="Q29" s="12">
        <f>H29*P29/100</f>
        <v>3539.4</v>
      </c>
      <c r="R29" s="50"/>
      <c r="S29" s="50"/>
      <c r="T29" s="1"/>
      <c r="U29" s="1"/>
      <c r="V29" s="1"/>
      <c r="W29" s="1"/>
      <c r="X29" s="12">
        <f t="shared" si="30"/>
        <v>34876.805175000001</v>
      </c>
      <c r="Y29" s="12">
        <f t="shared" si="31"/>
        <v>387184.25692499999</v>
      </c>
      <c r="Z29" s="42">
        <v>0.5</v>
      </c>
      <c r="AA29" s="12">
        <f t="shared" si="32"/>
        <v>193592.1284625</v>
      </c>
      <c r="AB29" s="43">
        <v>1</v>
      </c>
      <c r="AC29" s="12">
        <f>AA29*AB29</f>
        <v>193592.1284625</v>
      </c>
    </row>
    <row r="30" spans="1:29" s="1" customFormat="1" x14ac:dyDescent="0.2">
      <c r="B30" s="58" t="s">
        <v>8</v>
      </c>
      <c r="C30" s="46"/>
      <c r="D30" s="47"/>
      <c r="E30" s="47"/>
      <c r="F30" s="47"/>
      <c r="G30" s="46"/>
      <c r="H30" s="48"/>
      <c r="I30" s="49"/>
      <c r="J30" s="49"/>
      <c r="K30" s="5">
        <f>SUM(K26:K29)</f>
        <v>1103347.7801999999</v>
      </c>
      <c r="L30" s="52"/>
      <c r="M30" s="5">
        <f>SUM(M26:M29)</f>
        <v>275836.94504999998</v>
      </c>
      <c r="N30" s="52"/>
      <c r="O30" s="5">
        <f>SUM(O26:O29)</f>
        <v>0</v>
      </c>
      <c r="P30" s="52"/>
      <c r="Q30" s="5">
        <f>SUM(Q26:Q29)</f>
        <v>42472.800000000003</v>
      </c>
      <c r="R30" s="5"/>
      <c r="S30" s="5">
        <f>SUM(S26:S29)</f>
        <v>0</v>
      </c>
      <c r="U30" s="5">
        <f>SUM(U26:U29)</f>
        <v>0</v>
      </c>
      <c r="V30" s="52"/>
      <c r="W30" s="5">
        <f>SUM(W26:W29)</f>
        <v>0</v>
      </c>
      <c r="X30" s="5">
        <f>SUM(X26:X29)</f>
        <v>137918.47252499999</v>
      </c>
      <c r="Y30" s="5">
        <f>SUM(Y26:Y29)</f>
        <v>1559575.9977750001</v>
      </c>
      <c r="Z30" s="55">
        <f>SUM(Z26:Z29)</f>
        <v>2</v>
      </c>
      <c r="AA30" s="5">
        <f>SUM(AA26:AA29)</f>
        <v>785926.75636875001</v>
      </c>
      <c r="AB30" s="5"/>
      <c r="AC30" s="5">
        <f>SUM(AC26:AC29)</f>
        <v>785926.75636875001</v>
      </c>
    </row>
    <row r="31" spans="1:29" s="36" customFormat="1" x14ac:dyDescent="0.2">
      <c r="A31" s="188" t="s">
        <v>34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37"/>
      <c r="AC31" s="37"/>
    </row>
    <row r="32" spans="1:29" s="36" customFormat="1" ht="13.9" customHeight="1" x14ac:dyDescent="0.2">
      <c r="A32" s="36">
        <v>1</v>
      </c>
      <c r="B32" s="56" t="s">
        <v>36</v>
      </c>
      <c r="C32" s="7"/>
      <c r="D32" s="30" t="s">
        <v>192</v>
      </c>
      <c r="E32" s="30">
        <v>4</v>
      </c>
      <c r="F32" s="30"/>
      <c r="G32" s="7" t="s">
        <v>362</v>
      </c>
      <c r="H32" s="57" t="s">
        <v>21</v>
      </c>
      <c r="I32" s="7" t="s">
        <v>289</v>
      </c>
      <c r="J32" s="4" t="s">
        <v>467</v>
      </c>
      <c r="K32" s="63">
        <f t="shared" ref="K32:K50" si="37">H32*I32*J32</f>
        <v>254804.94539999997</v>
      </c>
      <c r="L32" s="1">
        <v>25</v>
      </c>
      <c r="M32" s="12">
        <f t="shared" ref="M32:M45" si="38">K32*25/100</f>
        <v>63701.236349999992</v>
      </c>
      <c r="N32" s="1"/>
      <c r="O32" s="1"/>
      <c r="Q32" s="50"/>
      <c r="R32" s="1">
        <v>80</v>
      </c>
      <c r="S32" s="12">
        <f>H32*R32/100</f>
        <v>14157.6</v>
      </c>
      <c r="T32" s="1"/>
      <c r="U32" s="12"/>
      <c r="V32" s="1"/>
      <c r="W32" s="1"/>
      <c r="X32" s="12">
        <f t="shared" ref="X32:X42" si="39">(K32+M32)*10/100</f>
        <v>31850.618175</v>
      </c>
      <c r="Y32" s="12">
        <f t="shared" ref="Y32:Y45" si="40">K32+M32+O32+Q32+U32+W32+S32+X32</f>
        <v>364514.39992499998</v>
      </c>
      <c r="Z32" s="42">
        <v>1</v>
      </c>
      <c r="AA32" s="12">
        <f t="shared" ref="AA32:AA45" si="41">Y32*Z32</f>
        <v>364514.39992499998</v>
      </c>
      <c r="AB32" s="43">
        <v>1</v>
      </c>
      <c r="AC32" s="12">
        <f t="shared" ref="AC32:AC50" si="42">AA32*AB32</f>
        <v>364514.39992499998</v>
      </c>
    </row>
    <row r="33" spans="1:29" s="36" customFormat="1" ht="13.9" customHeight="1" x14ac:dyDescent="0.2">
      <c r="A33" s="36">
        <v>2</v>
      </c>
      <c r="B33" s="56" t="s">
        <v>36</v>
      </c>
      <c r="C33" s="7"/>
      <c r="D33" s="30" t="s">
        <v>192</v>
      </c>
      <c r="E33" s="30">
        <v>4</v>
      </c>
      <c r="F33" s="30"/>
      <c r="G33" s="7" t="s">
        <v>342</v>
      </c>
      <c r="H33" s="57" t="s">
        <v>314</v>
      </c>
      <c r="I33" s="7" t="s">
        <v>254</v>
      </c>
      <c r="J33" s="4" t="s">
        <v>467</v>
      </c>
      <c r="K33" s="63">
        <f t="shared" ref="K33" si="43">H33*I33*J33</f>
        <v>288714.55319999997</v>
      </c>
      <c r="L33" s="1">
        <v>25</v>
      </c>
      <c r="M33" s="12">
        <f t="shared" ref="M33" si="44">K33*25/100</f>
        <v>72178.638299999991</v>
      </c>
      <c r="N33" s="1"/>
      <c r="O33" s="1"/>
      <c r="Q33" s="50"/>
      <c r="R33" s="1">
        <v>80</v>
      </c>
      <c r="S33" s="12">
        <f>H33*R33/100</f>
        <v>14158.4</v>
      </c>
      <c r="T33" s="1"/>
      <c r="U33" s="12"/>
      <c r="V33" s="1"/>
      <c r="W33" s="1"/>
      <c r="X33" s="12">
        <f t="shared" ref="X33" si="45">(K33+M33)*10/100</f>
        <v>36089.319149999996</v>
      </c>
      <c r="Y33" s="12">
        <f t="shared" ref="Y33" si="46">K33+M33+O33+Q33+U33+W33+S33+X33</f>
        <v>411140.91064999998</v>
      </c>
      <c r="Z33" s="42">
        <v>0.5</v>
      </c>
      <c r="AA33" s="12">
        <f t="shared" ref="AA33" si="47">Y33*Z33</f>
        <v>205570.45532499999</v>
      </c>
      <c r="AB33" s="43">
        <v>1</v>
      </c>
      <c r="AC33" s="12">
        <f t="shared" ref="AC33" si="48">AA33*AB33</f>
        <v>205570.45532499999</v>
      </c>
    </row>
    <row r="34" spans="1:29" s="36" customFormat="1" ht="13.9" customHeight="1" x14ac:dyDescent="0.2">
      <c r="A34" s="36">
        <v>3</v>
      </c>
      <c r="B34" s="56" t="s">
        <v>37</v>
      </c>
      <c r="C34" s="7"/>
      <c r="D34" s="30" t="s">
        <v>192</v>
      </c>
      <c r="E34" s="30">
        <v>4</v>
      </c>
      <c r="F34" s="30"/>
      <c r="G34" s="7" t="s">
        <v>363</v>
      </c>
      <c r="H34" s="57" t="s">
        <v>21</v>
      </c>
      <c r="I34" s="7" t="s">
        <v>254</v>
      </c>
      <c r="J34" s="4" t="s">
        <v>467</v>
      </c>
      <c r="K34" s="63">
        <f t="shared" si="37"/>
        <v>288698.23979999998</v>
      </c>
      <c r="L34" s="1">
        <v>25</v>
      </c>
      <c r="M34" s="12">
        <f t="shared" ref="M34" si="49">K34*25/100</f>
        <v>72174.559949999995</v>
      </c>
      <c r="N34" s="1"/>
      <c r="O34" s="1"/>
      <c r="Q34" s="50"/>
      <c r="R34" s="1">
        <v>80</v>
      </c>
      <c r="S34" s="12">
        <f>H34*R34/100</f>
        <v>14157.6</v>
      </c>
      <c r="T34" s="1"/>
      <c r="U34" s="12"/>
      <c r="V34" s="1"/>
      <c r="W34" s="1"/>
      <c r="X34" s="12">
        <f t="shared" ref="X34" si="50">(K34+M34)*10/100</f>
        <v>36087.279974999998</v>
      </c>
      <c r="Y34" s="12">
        <f t="shared" ref="Y34" si="51">K34+M34+O34+Q34+U34+W34+S34+X34</f>
        <v>411117.67972499999</v>
      </c>
      <c r="Z34" s="42">
        <v>1</v>
      </c>
      <c r="AA34" s="12">
        <f t="shared" si="41"/>
        <v>411117.67972499999</v>
      </c>
      <c r="AB34" s="43">
        <v>1</v>
      </c>
      <c r="AC34" s="12">
        <f t="shared" si="42"/>
        <v>411117.67972499999</v>
      </c>
    </row>
    <row r="35" spans="1:29" s="36" customFormat="1" ht="13.9" customHeight="1" x14ac:dyDescent="0.2">
      <c r="A35" s="36">
        <v>4</v>
      </c>
      <c r="B35" s="59" t="s">
        <v>38</v>
      </c>
      <c r="C35" s="7"/>
      <c r="D35" s="30" t="s">
        <v>192</v>
      </c>
      <c r="E35" s="30">
        <v>4</v>
      </c>
      <c r="F35" s="30"/>
      <c r="G35" s="7" t="s">
        <v>364</v>
      </c>
      <c r="H35" s="36">
        <v>17697</v>
      </c>
      <c r="I35" s="4" t="s">
        <v>254</v>
      </c>
      <c r="J35" s="4" t="s">
        <v>467</v>
      </c>
      <c r="K35" s="63">
        <f t="shared" si="37"/>
        <v>288698.23979999998</v>
      </c>
      <c r="L35" s="1">
        <v>25</v>
      </c>
      <c r="M35" s="12">
        <f t="shared" si="38"/>
        <v>72174.559949999995</v>
      </c>
      <c r="N35" s="1"/>
      <c r="O35" s="1"/>
      <c r="Q35" s="50"/>
      <c r="R35" s="50"/>
      <c r="S35" s="50"/>
      <c r="T35" s="1"/>
      <c r="U35" s="1"/>
      <c r="V35" s="1"/>
      <c r="W35" s="1"/>
      <c r="X35" s="12">
        <f t="shared" si="39"/>
        <v>36087.279974999998</v>
      </c>
      <c r="Y35" s="12">
        <f t="shared" si="40"/>
        <v>396960.07972500002</v>
      </c>
      <c r="Z35" s="51">
        <v>0.5</v>
      </c>
      <c r="AA35" s="12">
        <f t="shared" si="41"/>
        <v>198480.03986250001</v>
      </c>
      <c r="AB35" s="43">
        <v>1</v>
      </c>
      <c r="AC35" s="12">
        <f t="shared" si="42"/>
        <v>198480.03986250001</v>
      </c>
    </row>
    <row r="36" spans="1:29" s="36" customFormat="1" ht="13.9" customHeight="1" x14ac:dyDescent="0.2">
      <c r="A36" s="36">
        <v>5</v>
      </c>
      <c r="B36" s="59" t="s">
        <v>39</v>
      </c>
      <c r="C36" s="7"/>
      <c r="D36" s="30" t="s">
        <v>192</v>
      </c>
      <c r="E36" s="30">
        <v>4</v>
      </c>
      <c r="F36" s="30"/>
      <c r="G36" s="7" t="s">
        <v>357</v>
      </c>
      <c r="H36" s="36">
        <v>17697</v>
      </c>
      <c r="I36" s="4" t="s">
        <v>292</v>
      </c>
      <c r="J36" s="4" t="s">
        <v>467</v>
      </c>
      <c r="K36" s="63">
        <f t="shared" si="37"/>
        <v>263278.26899999997</v>
      </c>
      <c r="L36" s="1">
        <v>25</v>
      </c>
      <c r="M36" s="12">
        <f t="shared" si="38"/>
        <v>65819.567249999993</v>
      </c>
      <c r="N36" s="1"/>
      <c r="O36" s="1"/>
      <c r="Q36" s="50"/>
      <c r="R36" s="50"/>
      <c r="S36" s="50"/>
      <c r="T36" s="1"/>
      <c r="U36" s="1"/>
      <c r="V36" s="1"/>
      <c r="W36" s="1"/>
      <c r="X36" s="12">
        <f t="shared" si="39"/>
        <v>32909.783624999996</v>
      </c>
      <c r="Y36" s="12">
        <f t="shared" si="40"/>
        <v>362007.61987499992</v>
      </c>
      <c r="Z36" s="51">
        <v>1</v>
      </c>
      <c r="AA36" s="12">
        <f t="shared" si="41"/>
        <v>362007.61987499992</v>
      </c>
      <c r="AB36" s="43">
        <v>1</v>
      </c>
      <c r="AC36" s="12">
        <f t="shared" si="42"/>
        <v>362007.61987499992</v>
      </c>
    </row>
    <row r="37" spans="1:29" s="36" customFormat="1" ht="13.9" customHeight="1" x14ac:dyDescent="0.2">
      <c r="A37" s="36">
        <v>6</v>
      </c>
      <c r="B37" s="59" t="s">
        <v>40</v>
      </c>
      <c r="C37" s="7"/>
      <c r="D37" s="30" t="s">
        <v>192</v>
      </c>
      <c r="E37" s="30">
        <v>4</v>
      </c>
      <c r="F37" s="30"/>
      <c r="G37" s="7" t="s">
        <v>321</v>
      </c>
      <c r="H37" s="36">
        <v>17697</v>
      </c>
      <c r="I37" s="4" t="s">
        <v>254</v>
      </c>
      <c r="J37" s="4" t="s">
        <v>467</v>
      </c>
      <c r="K37" s="63">
        <f t="shared" si="37"/>
        <v>288698.23979999998</v>
      </c>
      <c r="L37" s="1">
        <v>25</v>
      </c>
      <c r="M37" s="12">
        <f t="shared" si="38"/>
        <v>72174.559949999995</v>
      </c>
      <c r="N37" s="1"/>
      <c r="O37" s="1"/>
      <c r="Q37" s="60"/>
      <c r="R37" s="50"/>
      <c r="S37" s="50"/>
      <c r="T37" s="1"/>
      <c r="U37" s="1"/>
      <c r="V37" s="1"/>
      <c r="W37" s="1"/>
      <c r="X37" s="12">
        <f t="shared" si="39"/>
        <v>36087.279974999998</v>
      </c>
      <c r="Y37" s="12">
        <f>K37+M37+O37+Q37+U37+W37+S37+X37</f>
        <v>396960.07972500002</v>
      </c>
      <c r="Z37" s="51">
        <v>0.5</v>
      </c>
      <c r="AA37" s="12">
        <f t="shared" si="41"/>
        <v>198480.03986250001</v>
      </c>
      <c r="AB37" s="43">
        <v>1</v>
      </c>
      <c r="AC37" s="12">
        <f t="shared" si="42"/>
        <v>198480.03986250001</v>
      </c>
    </row>
    <row r="38" spans="1:29" s="36" customFormat="1" ht="13.9" customHeight="1" x14ac:dyDescent="0.2">
      <c r="A38" s="36">
        <v>7</v>
      </c>
      <c r="B38" s="59" t="s">
        <v>41</v>
      </c>
      <c r="C38" s="7"/>
      <c r="D38" s="30" t="s">
        <v>192</v>
      </c>
      <c r="E38" s="30">
        <v>4</v>
      </c>
      <c r="F38" s="30"/>
      <c r="G38" s="7" t="s">
        <v>365</v>
      </c>
      <c r="H38" s="36">
        <v>17697</v>
      </c>
      <c r="I38" s="4" t="s">
        <v>254</v>
      </c>
      <c r="J38" s="4" t="s">
        <v>467</v>
      </c>
      <c r="K38" s="63">
        <f t="shared" si="37"/>
        <v>288698.23979999998</v>
      </c>
      <c r="L38" s="1">
        <v>25</v>
      </c>
      <c r="M38" s="12">
        <f t="shared" si="38"/>
        <v>72174.559949999995</v>
      </c>
      <c r="N38" s="1"/>
      <c r="O38" s="1"/>
      <c r="Q38" s="60"/>
      <c r="R38" s="60"/>
      <c r="S38" s="60"/>
      <c r="T38" s="1"/>
      <c r="U38" s="1"/>
      <c r="V38" s="1"/>
      <c r="W38" s="1"/>
      <c r="X38" s="12">
        <f t="shared" si="39"/>
        <v>36087.279974999998</v>
      </c>
      <c r="Y38" s="12">
        <f t="shared" si="40"/>
        <v>396960.07972500002</v>
      </c>
      <c r="Z38" s="51">
        <v>0.25</v>
      </c>
      <c r="AA38" s="12">
        <f t="shared" si="41"/>
        <v>99240.019931250004</v>
      </c>
      <c r="AB38" s="43">
        <v>1</v>
      </c>
      <c r="AC38" s="12">
        <f t="shared" si="42"/>
        <v>99240.019931250004</v>
      </c>
    </row>
    <row r="39" spans="1:29" s="36" customFormat="1" ht="13.9" customHeight="1" x14ac:dyDescent="0.2">
      <c r="A39" s="36">
        <v>8</v>
      </c>
      <c r="B39" s="59" t="s">
        <v>178</v>
      </c>
      <c r="C39" s="53"/>
      <c r="D39" s="30" t="s">
        <v>192</v>
      </c>
      <c r="E39" s="30">
        <v>4</v>
      </c>
      <c r="F39" s="30"/>
      <c r="G39" s="7" t="s">
        <v>306</v>
      </c>
      <c r="H39" s="36">
        <v>17697</v>
      </c>
      <c r="I39" s="20">
        <v>4.7699999999999996</v>
      </c>
      <c r="J39" s="4" t="s">
        <v>467</v>
      </c>
      <c r="K39" s="63">
        <f t="shared" si="37"/>
        <v>288698.23979999998</v>
      </c>
      <c r="L39" s="1">
        <v>25</v>
      </c>
      <c r="M39" s="12">
        <f t="shared" si="38"/>
        <v>72174.559949999995</v>
      </c>
      <c r="N39" s="1"/>
      <c r="O39" s="1"/>
      <c r="Q39" s="60"/>
      <c r="R39" s="1"/>
      <c r="S39" s="12"/>
      <c r="T39" s="1"/>
      <c r="U39" s="12"/>
      <c r="V39" s="1"/>
      <c r="W39" s="1"/>
      <c r="X39" s="12">
        <f t="shared" si="39"/>
        <v>36087.279974999998</v>
      </c>
      <c r="Y39" s="12">
        <f t="shared" si="40"/>
        <v>396960.07972500002</v>
      </c>
      <c r="Z39" s="51">
        <v>1</v>
      </c>
      <c r="AA39" s="12">
        <f t="shared" si="41"/>
        <v>396960.07972500002</v>
      </c>
      <c r="AB39" s="43">
        <v>1</v>
      </c>
      <c r="AC39" s="12">
        <f t="shared" si="42"/>
        <v>396960.07972500002</v>
      </c>
    </row>
    <row r="40" spans="1:29" s="36" customFormat="1" ht="13.9" customHeight="1" x14ac:dyDescent="0.2">
      <c r="A40" s="36">
        <v>9</v>
      </c>
      <c r="B40" s="59" t="s">
        <v>30</v>
      </c>
      <c r="C40" s="41" t="s">
        <v>240</v>
      </c>
      <c r="D40" s="30" t="s">
        <v>192</v>
      </c>
      <c r="E40" s="30">
        <v>2</v>
      </c>
      <c r="F40" s="30"/>
      <c r="G40" s="41" t="s">
        <v>366</v>
      </c>
      <c r="H40" s="61">
        <v>17697</v>
      </c>
      <c r="I40" s="10" t="s">
        <v>290</v>
      </c>
      <c r="J40" s="4" t="s">
        <v>467</v>
      </c>
      <c r="K40" s="63">
        <f t="shared" si="37"/>
        <v>315328.68539999996</v>
      </c>
      <c r="L40" s="1">
        <v>25</v>
      </c>
      <c r="M40" s="12">
        <f t="shared" si="38"/>
        <v>78832.17134999999</v>
      </c>
      <c r="N40" s="1"/>
      <c r="O40" s="1"/>
      <c r="Q40" s="60"/>
      <c r="R40" s="1">
        <v>80</v>
      </c>
      <c r="S40" s="12">
        <f t="shared" ref="S40:S41" si="52">H40*R40/100</f>
        <v>14157.6</v>
      </c>
      <c r="T40" s="1"/>
      <c r="U40" s="12"/>
      <c r="V40" s="1"/>
      <c r="W40" s="1"/>
      <c r="X40" s="12">
        <f t="shared" si="39"/>
        <v>39416.085674999988</v>
      </c>
      <c r="Y40" s="12">
        <f t="shared" si="40"/>
        <v>447734.54242499988</v>
      </c>
      <c r="Z40" s="51">
        <v>1</v>
      </c>
      <c r="AA40" s="12">
        <f t="shared" si="41"/>
        <v>447734.54242499988</v>
      </c>
      <c r="AB40" s="43">
        <v>1</v>
      </c>
      <c r="AC40" s="12">
        <f t="shared" si="42"/>
        <v>447734.54242499988</v>
      </c>
    </row>
    <row r="41" spans="1:29" s="36" customFormat="1" ht="13.9" customHeight="1" x14ac:dyDescent="0.2">
      <c r="A41" s="36">
        <v>10</v>
      </c>
      <c r="B41" s="59" t="s">
        <v>42</v>
      </c>
      <c r="C41" s="7" t="s">
        <v>242</v>
      </c>
      <c r="D41" s="30" t="s">
        <v>192</v>
      </c>
      <c r="E41" s="30">
        <v>1</v>
      </c>
      <c r="F41" s="30"/>
      <c r="G41" s="7" t="s">
        <v>367</v>
      </c>
      <c r="H41" s="36">
        <v>17697</v>
      </c>
      <c r="I41" s="20">
        <v>5.99</v>
      </c>
      <c r="J41" s="4" t="s">
        <v>467</v>
      </c>
      <c r="K41" s="63">
        <f t="shared" si="37"/>
        <v>362537.20259999996</v>
      </c>
      <c r="L41" s="1">
        <v>25</v>
      </c>
      <c r="M41" s="12">
        <f t="shared" si="38"/>
        <v>90634.30064999999</v>
      </c>
      <c r="Q41" s="39"/>
      <c r="R41" s="36">
        <v>80</v>
      </c>
      <c r="S41" s="12">
        <f t="shared" si="52"/>
        <v>14157.6</v>
      </c>
      <c r="U41" s="12"/>
      <c r="W41" s="12"/>
      <c r="X41" s="12">
        <f t="shared" si="39"/>
        <v>45317.150324999995</v>
      </c>
      <c r="Y41" s="12">
        <f t="shared" si="40"/>
        <v>512646.25357499992</v>
      </c>
      <c r="Z41" s="51">
        <v>1</v>
      </c>
      <c r="AA41" s="12">
        <f t="shared" si="41"/>
        <v>512646.25357499992</v>
      </c>
      <c r="AB41" s="43">
        <v>1</v>
      </c>
      <c r="AC41" s="12">
        <f t="shared" si="42"/>
        <v>512646.25357499992</v>
      </c>
    </row>
    <row r="42" spans="1:29" s="36" customFormat="1" ht="13.9" customHeight="1" x14ac:dyDescent="0.2">
      <c r="A42" s="36">
        <v>11</v>
      </c>
      <c r="B42" s="59" t="s">
        <v>43</v>
      </c>
      <c r="C42" s="7" t="s">
        <v>240</v>
      </c>
      <c r="D42" s="30" t="s">
        <v>192</v>
      </c>
      <c r="E42" s="30">
        <v>2</v>
      </c>
      <c r="F42" s="30"/>
      <c r="G42" s="7" t="s">
        <v>333</v>
      </c>
      <c r="H42" s="36">
        <v>17697</v>
      </c>
      <c r="I42" s="20">
        <v>5.38</v>
      </c>
      <c r="J42" s="4" t="s">
        <v>467</v>
      </c>
      <c r="K42" s="63">
        <f t="shared" si="37"/>
        <v>325617.72119999997</v>
      </c>
      <c r="L42" s="1">
        <v>25</v>
      </c>
      <c r="M42" s="12">
        <f t="shared" si="38"/>
        <v>81404.430299999993</v>
      </c>
      <c r="P42" s="36">
        <v>20</v>
      </c>
      <c r="Q42" s="39">
        <f>H42*P42/100</f>
        <v>3539.4</v>
      </c>
      <c r="R42" s="39"/>
      <c r="S42" s="39"/>
      <c r="W42" s="12"/>
      <c r="X42" s="12">
        <f t="shared" si="39"/>
        <v>40702.215149999996</v>
      </c>
      <c r="Y42" s="12">
        <f t="shared" si="40"/>
        <v>451263.76665000001</v>
      </c>
      <c r="Z42" s="51">
        <v>1</v>
      </c>
      <c r="AA42" s="12">
        <f t="shared" si="41"/>
        <v>451263.76665000001</v>
      </c>
      <c r="AB42" s="43">
        <v>1</v>
      </c>
      <c r="AC42" s="12">
        <f t="shared" si="42"/>
        <v>451263.76665000001</v>
      </c>
    </row>
    <row r="43" spans="1:29" s="36" customFormat="1" ht="13.9" customHeight="1" x14ac:dyDescent="0.2">
      <c r="A43" s="36">
        <v>12</v>
      </c>
      <c r="B43" s="59" t="s">
        <v>44</v>
      </c>
      <c r="C43" s="7" t="s">
        <v>242</v>
      </c>
      <c r="D43" s="30" t="s">
        <v>192</v>
      </c>
      <c r="E43" s="30">
        <v>1</v>
      </c>
      <c r="F43" s="30"/>
      <c r="G43" s="7" t="s">
        <v>364</v>
      </c>
      <c r="H43" s="36">
        <v>17697</v>
      </c>
      <c r="I43" s="20">
        <v>5.99</v>
      </c>
      <c r="J43" s="4" t="s">
        <v>467</v>
      </c>
      <c r="K43" s="63">
        <f t="shared" si="37"/>
        <v>362537.20259999996</v>
      </c>
      <c r="L43" s="1">
        <v>25</v>
      </c>
      <c r="M43" s="12">
        <f t="shared" si="38"/>
        <v>90634.30064999999</v>
      </c>
      <c r="P43" s="36">
        <v>190</v>
      </c>
      <c r="Q43" s="12">
        <f>H43*P43/100</f>
        <v>33624.300000000003</v>
      </c>
      <c r="R43" s="12"/>
      <c r="S43" s="12"/>
      <c r="W43" s="12"/>
      <c r="X43" s="12">
        <f>(K43+M43)*10/100</f>
        <v>45317.150324999995</v>
      </c>
      <c r="Y43" s="12">
        <f t="shared" si="40"/>
        <v>532112.95357499993</v>
      </c>
      <c r="Z43" s="51">
        <v>1</v>
      </c>
      <c r="AA43" s="12">
        <f t="shared" si="41"/>
        <v>532112.95357499993</v>
      </c>
      <c r="AB43" s="43">
        <v>1</v>
      </c>
      <c r="AC43" s="12">
        <f t="shared" si="42"/>
        <v>532112.95357499993</v>
      </c>
    </row>
    <row r="44" spans="1:29" s="36" customFormat="1" ht="13.9" customHeight="1" x14ac:dyDescent="0.2">
      <c r="A44" s="36">
        <v>13</v>
      </c>
      <c r="B44" s="59" t="s">
        <v>45</v>
      </c>
      <c r="C44" s="7" t="s">
        <v>242</v>
      </c>
      <c r="D44" s="30" t="s">
        <v>192</v>
      </c>
      <c r="E44" s="30">
        <v>1</v>
      </c>
      <c r="F44" s="30"/>
      <c r="G44" s="7" t="s">
        <v>368</v>
      </c>
      <c r="H44" s="36">
        <v>17697</v>
      </c>
      <c r="I44" s="20">
        <v>5.99</v>
      </c>
      <c r="J44" s="4" t="s">
        <v>467</v>
      </c>
      <c r="K44" s="63">
        <f t="shared" si="37"/>
        <v>362537.20259999996</v>
      </c>
      <c r="L44" s="1">
        <v>25</v>
      </c>
      <c r="M44" s="12">
        <f t="shared" si="38"/>
        <v>90634.30064999999</v>
      </c>
      <c r="P44" s="36">
        <v>22</v>
      </c>
      <c r="Q44" s="12">
        <f t="shared" ref="Q44:Q45" si="53">H44*P44/100</f>
        <v>3893.34</v>
      </c>
      <c r="R44" s="12"/>
      <c r="S44" s="12"/>
      <c r="X44" s="12">
        <f t="shared" ref="X44:X46" si="54">(K44+M44)*10/100</f>
        <v>45317.150324999995</v>
      </c>
      <c r="Y44" s="12">
        <f t="shared" si="40"/>
        <v>502381.99357499997</v>
      </c>
      <c r="Z44" s="51">
        <v>0.5</v>
      </c>
      <c r="AA44" s="12">
        <f t="shared" si="41"/>
        <v>251190.99678749999</v>
      </c>
      <c r="AB44" s="43">
        <v>1</v>
      </c>
      <c r="AC44" s="12">
        <f t="shared" si="42"/>
        <v>251190.99678749999</v>
      </c>
    </row>
    <row r="45" spans="1:29" s="36" customFormat="1" ht="13.9" customHeight="1" x14ac:dyDescent="0.2">
      <c r="A45" s="36">
        <v>14</v>
      </c>
      <c r="B45" s="59" t="s">
        <v>46</v>
      </c>
      <c r="C45" s="53" t="s">
        <v>242</v>
      </c>
      <c r="D45" s="30" t="s">
        <v>192</v>
      </c>
      <c r="E45" s="30">
        <v>1</v>
      </c>
      <c r="F45" s="30"/>
      <c r="G45" s="7" t="s">
        <v>368</v>
      </c>
      <c r="H45" s="36">
        <v>17697</v>
      </c>
      <c r="I45" s="20">
        <v>5.99</v>
      </c>
      <c r="J45" s="4" t="s">
        <v>467</v>
      </c>
      <c r="K45" s="63">
        <f t="shared" si="37"/>
        <v>362537.20259999996</v>
      </c>
      <c r="L45" s="1">
        <v>25</v>
      </c>
      <c r="M45" s="12">
        <f t="shared" si="38"/>
        <v>90634.30064999999</v>
      </c>
      <c r="P45" s="36">
        <v>22</v>
      </c>
      <c r="Q45" s="12">
        <f t="shared" si="53"/>
        <v>3893.34</v>
      </c>
      <c r="R45" s="12"/>
      <c r="S45" s="12"/>
      <c r="X45" s="12">
        <f t="shared" si="54"/>
        <v>45317.150324999995</v>
      </c>
      <c r="Y45" s="12">
        <f t="shared" si="40"/>
        <v>502381.99357499997</v>
      </c>
      <c r="Z45" s="51">
        <v>0.5</v>
      </c>
      <c r="AA45" s="12">
        <f t="shared" si="41"/>
        <v>251190.99678749999</v>
      </c>
      <c r="AB45" s="43">
        <v>1</v>
      </c>
      <c r="AC45" s="12">
        <f t="shared" si="42"/>
        <v>251190.99678749999</v>
      </c>
    </row>
    <row r="46" spans="1:29" s="36" customFormat="1" ht="13.9" customHeight="1" x14ac:dyDescent="0.2">
      <c r="A46" s="36">
        <v>15</v>
      </c>
      <c r="B46" s="56" t="s">
        <v>291</v>
      </c>
      <c r="C46" s="7"/>
      <c r="D46" s="30" t="s">
        <v>192</v>
      </c>
      <c r="E46" s="30">
        <v>4</v>
      </c>
      <c r="F46" s="30"/>
      <c r="G46" s="7" t="s">
        <v>320</v>
      </c>
      <c r="H46" s="57" t="s">
        <v>21</v>
      </c>
      <c r="I46" s="7" t="s">
        <v>309</v>
      </c>
      <c r="J46" s="4" t="s">
        <v>467</v>
      </c>
      <c r="K46" s="63">
        <f t="shared" si="37"/>
        <v>266304.45600000001</v>
      </c>
      <c r="L46" s="1">
        <v>25</v>
      </c>
      <c r="M46" s="12">
        <f t="shared" ref="M46:M47" si="55">K46*25/100</f>
        <v>66576.114000000001</v>
      </c>
      <c r="N46" s="1"/>
      <c r="O46" s="1"/>
      <c r="Q46" s="50"/>
      <c r="R46" s="1"/>
      <c r="S46" s="12"/>
      <c r="T46" s="1"/>
      <c r="U46" s="12"/>
      <c r="V46" s="1"/>
      <c r="W46" s="1"/>
      <c r="X46" s="12">
        <f t="shared" si="54"/>
        <v>33288.057000000001</v>
      </c>
      <c r="Y46" s="12">
        <f t="shared" ref="Y46:Y50" si="56">K46+M46+O46+Q46+U46+W46+S46+X46</f>
        <v>366168.62699999998</v>
      </c>
      <c r="Z46" s="42">
        <v>1</v>
      </c>
      <c r="AA46" s="12">
        <f t="shared" ref="AA46:AA50" si="57">Y46*Z46</f>
        <v>366168.62699999998</v>
      </c>
      <c r="AB46" s="43">
        <v>1</v>
      </c>
      <c r="AC46" s="12">
        <f t="shared" si="42"/>
        <v>366168.62699999998</v>
      </c>
    </row>
    <row r="47" spans="1:29" s="36" customFormat="1" ht="13.9" customHeight="1" x14ac:dyDescent="0.2">
      <c r="A47" s="36">
        <v>16</v>
      </c>
      <c r="B47" s="56" t="s">
        <v>280</v>
      </c>
      <c r="C47" s="7"/>
      <c r="D47" s="30" t="s">
        <v>192</v>
      </c>
      <c r="E47" s="30">
        <v>4</v>
      </c>
      <c r="F47" s="30"/>
      <c r="G47" s="7" t="s">
        <v>353</v>
      </c>
      <c r="H47" s="57" t="s">
        <v>21</v>
      </c>
      <c r="I47" s="7" t="s">
        <v>310</v>
      </c>
      <c r="J47" s="4" t="s">
        <v>467</v>
      </c>
      <c r="K47" s="63">
        <f t="shared" si="37"/>
        <v>257831.1324</v>
      </c>
      <c r="L47" s="1">
        <v>25</v>
      </c>
      <c r="M47" s="12">
        <f t="shared" si="55"/>
        <v>64457.783100000008</v>
      </c>
      <c r="N47" s="1"/>
      <c r="O47" s="1"/>
      <c r="Q47" s="50"/>
      <c r="R47" s="1"/>
      <c r="S47" s="12"/>
      <c r="T47" s="1"/>
      <c r="U47" s="12"/>
      <c r="V47" s="1"/>
      <c r="W47" s="1"/>
      <c r="X47" s="12">
        <f>(K47+M47)*10/100</f>
        <v>32228.891550000004</v>
      </c>
      <c r="Y47" s="12">
        <f t="shared" si="56"/>
        <v>354517.80705</v>
      </c>
      <c r="Z47" s="42">
        <v>0.5</v>
      </c>
      <c r="AA47" s="12">
        <f t="shared" si="57"/>
        <v>177258.903525</v>
      </c>
      <c r="AB47" s="43">
        <v>1</v>
      </c>
      <c r="AC47" s="12">
        <f t="shared" si="42"/>
        <v>177258.903525</v>
      </c>
    </row>
    <row r="48" spans="1:29" s="36" customFormat="1" ht="13.9" customHeight="1" x14ac:dyDescent="0.2">
      <c r="A48" s="36">
        <v>17</v>
      </c>
      <c r="B48" s="56" t="s">
        <v>315</v>
      </c>
      <c r="C48" s="7" t="s">
        <v>244</v>
      </c>
      <c r="D48" s="30" t="s">
        <v>192</v>
      </c>
      <c r="E48" s="30">
        <v>3</v>
      </c>
      <c r="F48" s="30"/>
      <c r="G48" s="7" t="s">
        <v>341</v>
      </c>
      <c r="H48" s="57" t="s">
        <v>314</v>
      </c>
      <c r="I48" s="7" t="s">
        <v>466</v>
      </c>
      <c r="J48" s="4" t="s">
        <v>467</v>
      </c>
      <c r="K48" s="63">
        <f t="shared" ref="K48" si="58">H48*I48*J48</f>
        <v>309293.78759999998</v>
      </c>
      <c r="L48" s="1">
        <v>25</v>
      </c>
      <c r="M48" s="12">
        <f t="shared" ref="M48" si="59">K48*25/100</f>
        <v>77323.446899999995</v>
      </c>
      <c r="N48" s="1"/>
      <c r="O48" s="1"/>
      <c r="Q48" s="50"/>
      <c r="R48" s="1"/>
      <c r="S48" s="12"/>
      <c r="T48" s="1"/>
      <c r="U48" s="12"/>
      <c r="V48" s="1"/>
      <c r="W48" s="1"/>
      <c r="X48" s="12">
        <f>(K48+M48)*10/100</f>
        <v>38661.723449999998</v>
      </c>
      <c r="Y48" s="12">
        <f t="shared" ref="Y48" si="60">K48+M48+O48+Q48+U48+W48+S48+X48</f>
        <v>425278.95794999995</v>
      </c>
      <c r="Z48" s="42">
        <v>0.25</v>
      </c>
      <c r="AA48" s="12">
        <f t="shared" ref="AA48" si="61">Y48*Z48</f>
        <v>106319.73948749999</v>
      </c>
      <c r="AB48" s="43">
        <v>1</v>
      </c>
      <c r="AC48" s="12">
        <f t="shared" si="42"/>
        <v>106319.73948749999</v>
      </c>
    </row>
    <row r="49" spans="1:29" s="36" customFormat="1" ht="13.9" customHeight="1" x14ac:dyDescent="0.2">
      <c r="A49" s="36">
        <v>18</v>
      </c>
      <c r="B49" s="117" t="s">
        <v>275</v>
      </c>
      <c r="C49" s="20" t="s">
        <v>242</v>
      </c>
      <c r="D49" s="30" t="s">
        <v>192</v>
      </c>
      <c r="E49" s="30">
        <v>1</v>
      </c>
      <c r="F49" s="30"/>
      <c r="G49" s="7" t="s">
        <v>306</v>
      </c>
      <c r="H49" s="36">
        <v>17697</v>
      </c>
      <c r="I49" s="20">
        <v>5.99</v>
      </c>
      <c r="J49" s="4" t="s">
        <v>467</v>
      </c>
      <c r="K49" s="63">
        <f t="shared" ref="K49" si="62">H49*I49*J49</f>
        <v>362537.20259999996</v>
      </c>
      <c r="L49" s="1">
        <v>25</v>
      </c>
      <c r="M49" s="12">
        <f t="shared" ref="M49" si="63">K49*25/100</f>
        <v>90634.30064999999</v>
      </c>
      <c r="N49" s="1"/>
      <c r="O49" s="1"/>
      <c r="P49" s="36">
        <v>20</v>
      </c>
      <c r="Q49" s="39">
        <f>H49*P49/100</f>
        <v>3539.4</v>
      </c>
      <c r="R49" s="1"/>
      <c r="S49" s="12"/>
      <c r="T49" s="1"/>
      <c r="U49" s="12"/>
      <c r="V49" s="1"/>
      <c r="W49" s="1"/>
      <c r="X49" s="12">
        <f>(K49+M49)*10/100</f>
        <v>45317.150324999995</v>
      </c>
      <c r="Y49" s="12">
        <f t="shared" ref="Y49" si="64">K49+M49+O49+Q49+U49+W49+S49+X49</f>
        <v>502028.05357499997</v>
      </c>
      <c r="Z49" s="42">
        <v>0.5</v>
      </c>
      <c r="AA49" s="12">
        <f t="shared" ref="AA49" si="65">Y49*Z49</f>
        <v>251014.02678749998</v>
      </c>
      <c r="AB49" s="43">
        <v>1</v>
      </c>
      <c r="AC49" s="12">
        <f t="shared" si="42"/>
        <v>251014.02678749998</v>
      </c>
    </row>
    <row r="50" spans="1:29" s="36" customFormat="1" ht="13.9" customHeight="1" x14ac:dyDescent="0.2">
      <c r="A50" s="36">
        <v>19</v>
      </c>
      <c r="B50" s="56" t="s">
        <v>293</v>
      </c>
      <c r="C50" s="7"/>
      <c r="D50" s="30" t="s">
        <v>192</v>
      </c>
      <c r="E50" s="30">
        <v>4</v>
      </c>
      <c r="F50" s="30"/>
      <c r="G50" s="7" t="s">
        <v>342</v>
      </c>
      <c r="H50" s="36">
        <v>17697</v>
      </c>
      <c r="I50" s="20">
        <v>4.7699999999999996</v>
      </c>
      <c r="J50" s="4" t="s">
        <v>467</v>
      </c>
      <c r="K50" s="63">
        <f t="shared" si="37"/>
        <v>288698.23979999998</v>
      </c>
      <c r="L50" s="1">
        <v>25</v>
      </c>
      <c r="M50" s="12">
        <f t="shared" ref="M50" si="66">K50*L50/100</f>
        <v>72174.559949999995</v>
      </c>
      <c r="N50" s="1"/>
      <c r="O50" s="12"/>
      <c r="P50" s="1"/>
      <c r="Q50" s="12"/>
      <c r="R50" s="1"/>
      <c r="S50" s="1"/>
      <c r="T50" s="1"/>
      <c r="U50" s="1"/>
      <c r="V50" s="12"/>
      <c r="W50" s="12"/>
      <c r="X50" s="12">
        <f>(K50+M50)*10/100</f>
        <v>36087.279974999998</v>
      </c>
      <c r="Y50" s="12">
        <f t="shared" si="56"/>
        <v>396960.07972500002</v>
      </c>
      <c r="Z50" s="11">
        <v>0.5</v>
      </c>
      <c r="AA50" s="12">
        <f t="shared" si="57"/>
        <v>198480.03986250001</v>
      </c>
      <c r="AB50" s="43">
        <v>1</v>
      </c>
      <c r="AC50" s="12">
        <f t="shared" si="42"/>
        <v>198480.03986250001</v>
      </c>
    </row>
    <row r="51" spans="1:29" s="1" customFormat="1" x14ac:dyDescent="0.2">
      <c r="B51" s="58" t="s">
        <v>8</v>
      </c>
      <c r="C51" s="7"/>
      <c r="D51" s="30"/>
      <c r="E51" s="30"/>
      <c r="F51" s="30"/>
      <c r="G51" s="7"/>
      <c r="H51" s="50"/>
      <c r="I51" s="4"/>
      <c r="J51" s="4"/>
      <c r="K51" s="5">
        <f>SUM(K32:K50)</f>
        <v>5826049.0019999994</v>
      </c>
      <c r="L51" s="5"/>
      <c r="M51" s="5">
        <f t="shared" ref="M51:AA51" si="67">SUM(M32:M50)</f>
        <v>1456512.2504999998</v>
      </c>
      <c r="N51" s="5">
        <f t="shared" si="67"/>
        <v>0</v>
      </c>
      <c r="O51" s="5">
        <f t="shared" si="67"/>
        <v>0</v>
      </c>
      <c r="P51" s="5">
        <f t="shared" si="67"/>
        <v>274</v>
      </c>
      <c r="Q51" s="5">
        <f t="shared" si="67"/>
        <v>48489.780000000006</v>
      </c>
      <c r="R51" s="5">
        <f t="shared" si="67"/>
        <v>400</v>
      </c>
      <c r="S51" s="5">
        <f t="shared" si="67"/>
        <v>70788.800000000003</v>
      </c>
      <c r="T51" s="5">
        <f t="shared" si="67"/>
        <v>0</v>
      </c>
      <c r="U51" s="5">
        <f t="shared" si="67"/>
        <v>0</v>
      </c>
      <c r="V51" s="5">
        <f t="shared" si="67"/>
        <v>0</v>
      </c>
      <c r="W51" s="5">
        <f t="shared" si="67"/>
        <v>0</v>
      </c>
      <c r="X51" s="5">
        <f t="shared" si="67"/>
        <v>728256.12524999992</v>
      </c>
      <c r="Y51" s="5">
        <f t="shared" si="67"/>
        <v>8130095.9577500001</v>
      </c>
      <c r="Z51" s="6">
        <f t="shared" si="67"/>
        <v>13.5</v>
      </c>
      <c r="AA51" s="5">
        <f t="shared" si="67"/>
        <v>5781751.1806937493</v>
      </c>
      <c r="AB51" s="5"/>
      <c r="AC51" s="5">
        <f>SUM(AC32:AC50)</f>
        <v>5781751.1806937493</v>
      </c>
    </row>
    <row r="52" spans="1:29" s="1" customFormat="1" x14ac:dyDescent="0.2">
      <c r="A52" s="188" t="s">
        <v>117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37"/>
      <c r="AC52" s="37"/>
    </row>
    <row r="53" spans="1:29" s="1" customFormat="1" x14ac:dyDescent="0.2">
      <c r="A53" s="1">
        <v>1</v>
      </c>
      <c r="B53" s="56" t="s">
        <v>47</v>
      </c>
      <c r="C53" s="7"/>
      <c r="D53" s="30" t="s">
        <v>206</v>
      </c>
      <c r="E53" s="30">
        <v>3</v>
      </c>
      <c r="F53" s="30"/>
      <c r="G53" s="7" t="s">
        <v>369</v>
      </c>
      <c r="H53" s="57" t="s">
        <v>21</v>
      </c>
      <c r="I53" s="7" t="s">
        <v>255</v>
      </c>
      <c r="J53" s="4" t="s">
        <v>467</v>
      </c>
      <c r="K53" s="63">
        <f t="shared" ref="K53:K54" si="68">H53*I53*J53</f>
        <v>326828.196</v>
      </c>
      <c r="L53" s="1">
        <v>25</v>
      </c>
      <c r="M53" s="12">
        <f>K53*25/100</f>
        <v>81707.048999999999</v>
      </c>
      <c r="N53" s="40"/>
      <c r="O53" s="40"/>
      <c r="P53" s="40"/>
      <c r="Q53" s="12"/>
      <c r="R53" s="12"/>
      <c r="S53" s="12"/>
      <c r="T53" s="40"/>
      <c r="U53" s="60">
        <f>H53*T53/100</f>
        <v>0</v>
      </c>
      <c r="V53" s="40"/>
      <c r="W53" s="40"/>
      <c r="X53" s="12">
        <f t="shared" ref="X53:X54" si="69">(K53+M53)*10/100</f>
        <v>40853.5245</v>
      </c>
      <c r="Y53" s="12">
        <f t="shared" ref="Y53:Y54" si="70">K53+M53+O53+Q53+U53+W53+S53+X53</f>
        <v>449388.76949999999</v>
      </c>
      <c r="Z53" s="42">
        <v>0.25</v>
      </c>
      <c r="AA53" s="12">
        <f>Y53*Z53</f>
        <v>112347.192375</v>
      </c>
      <c r="AB53" s="43">
        <v>1</v>
      </c>
      <c r="AC53" s="12">
        <f>AA53*AB53</f>
        <v>112347.192375</v>
      </c>
    </row>
    <row r="54" spans="1:29" s="36" customFormat="1" x14ac:dyDescent="0.2">
      <c r="A54" s="36">
        <v>2</v>
      </c>
      <c r="B54" s="56" t="s">
        <v>48</v>
      </c>
      <c r="C54" s="7"/>
      <c r="D54" s="30" t="s">
        <v>192</v>
      </c>
      <c r="E54" s="30">
        <v>4</v>
      </c>
      <c r="F54" s="30"/>
      <c r="G54" s="7" t="s">
        <v>369</v>
      </c>
      <c r="H54" s="36">
        <v>17697</v>
      </c>
      <c r="I54" s="7" t="s">
        <v>254</v>
      </c>
      <c r="J54" s="4" t="s">
        <v>467</v>
      </c>
      <c r="K54" s="63">
        <f t="shared" si="68"/>
        <v>288698.23979999998</v>
      </c>
      <c r="L54" s="1">
        <v>25</v>
      </c>
      <c r="M54" s="12">
        <f>K54*25/100</f>
        <v>72174.559949999995</v>
      </c>
      <c r="T54" s="1">
        <v>200</v>
      </c>
      <c r="U54" s="12">
        <f>H54*T54/100</f>
        <v>35394</v>
      </c>
      <c r="X54" s="12">
        <f t="shared" si="69"/>
        <v>36087.279974999998</v>
      </c>
      <c r="Y54" s="12">
        <f t="shared" si="70"/>
        <v>432354.07972500002</v>
      </c>
      <c r="Z54" s="51">
        <v>1</v>
      </c>
      <c r="AA54" s="12">
        <f>Y54*Z54</f>
        <v>432354.07972500002</v>
      </c>
      <c r="AB54" s="43">
        <v>1</v>
      </c>
      <c r="AC54" s="12">
        <f>AA54*AB54</f>
        <v>432354.07972500002</v>
      </c>
    </row>
    <row r="55" spans="1:29" s="1" customFormat="1" x14ac:dyDescent="0.2">
      <c r="B55" s="58" t="s">
        <v>8</v>
      </c>
      <c r="C55" s="7"/>
      <c r="D55" s="30"/>
      <c r="E55" s="30"/>
      <c r="F55" s="30"/>
      <c r="G55" s="7"/>
      <c r="H55" s="50"/>
      <c r="I55" s="4"/>
      <c r="J55" s="4"/>
      <c r="K55" s="5">
        <f>SUM(K53:K54)</f>
        <v>615526.43579999998</v>
      </c>
      <c r="L55" s="5"/>
      <c r="M55" s="5">
        <f>SUM(M53:M54)</f>
        <v>153881.60894999999</v>
      </c>
      <c r="N55" s="5"/>
      <c r="O55" s="5">
        <f>SUM(O53:O54)</f>
        <v>0</v>
      </c>
      <c r="P55" s="5"/>
      <c r="Q55" s="5">
        <f>SUM(Q53:Q54)</f>
        <v>0</v>
      </c>
      <c r="R55" s="5"/>
      <c r="S55" s="5">
        <f>SUM(S53:S54)</f>
        <v>0</v>
      </c>
      <c r="T55" s="5"/>
      <c r="U55" s="5">
        <f>SUM(U53:U54)</f>
        <v>35394</v>
      </c>
      <c r="V55" s="5"/>
      <c r="W55" s="5">
        <f>SUM(W53:W54)</f>
        <v>0</v>
      </c>
      <c r="X55" s="5">
        <f>SUM(X53:X54)</f>
        <v>76940.804474999997</v>
      </c>
      <c r="Y55" s="5">
        <f>SUM(Y53:Y54)</f>
        <v>881742.84922500001</v>
      </c>
      <c r="Z55" s="6">
        <f>SUM(Z53:Z54)</f>
        <v>1.25</v>
      </c>
      <c r="AA55" s="5">
        <f>SUM(AA53:AA54)</f>
        <v>544701.27210000006</v>
      </c>
      <c r="AB55" s="5"/>
      <c r="AC55" s="5">
        <f>SUM(AC53:AC54)</f>
        <v>544701.27210000006</v>
      </c>
    </row>
    <row r="56" spans="1:29" s="1" customFormat="1" x14ac:dyDescent="0.2">
      <c r="A56" s="188" t="s">
        <v>171</v>
      </c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37"/>
      <c r="AC56" s="37"/>
    </row>
    <row r="57" spans="1:29" s="1" customFormat="1" x14ac:dyDescent="0.2">
      <c r="A57" s="1">
        <v>1</v>
      </c>
      <c r="B57" s="56" t="s">
        <v>47</v>
      </c>
      <c r="C57" s="7"/>
      <c r="D57" s="30" t="s">
        <v>206</v>
      </c>
      <c r="E57" s="30">
        <v>3</v>
      </c>
      <c r="F57" s="30"/>
      <c r="G57" s="7" t="s">
        <v>370</v>
      </c>
      <c r="H57" s="57" t="s">
        <v>21</v>
      </c>
      <c r="I57" s="7" t="s">
        <v>256</v>
      </c>
      <c r="J57" s="4" t="s">
        <v>467</v>
      </c>
      <c r="K57" s="63">
        <f t="shared" ref="K57:K58" si="71">H57*I57*J57</f>
        <v>326828.196</v>
      </c>
      <c r="L57" s="1">
        <v>25</v>
      </c>
      <c r="M57" s="12">
        <f>K57*25/100</f>
        <v>81707.048999999999</v>
      </c>
      <c r="N57" s="40"/>
      <c r="O57" s="40"/>
      <c r="P57" s="40"/>
      <c r="Q57" s="12"/>
      <c r="R57" s="12"/>
      <c r="S57" s="12"/>
      <c r="T57" s="40"/>
      <c r="U57" s="60">
        <f>H57*T57/100</f>
        <v>0</v>
      </c>
      <c r="V57" s="40"/>
      <c r="W57" s="40"/>
      <c r="X57" s="12">
        <f t="shared" ref="X57:X58" si="72">(K57+M57)*10/100</f>
        <v>40853.5245</v>
      </c>
      <c r="Y57" s="12">
        <f t="shared" ref="Y57:Y58" si="73">K57+M57+O57+Q57+U57+W57+S57+X57</f>
        <v>449388.76949999999</v>
      </c>
      <c r="Z57" s="42">
        <v>0.25</v>
      </c>
      <c r="AA57" s="12">
        <f>Y57*Z57</f>
        <v>112347.192375</v>
      </c>
      <c r="AB57" s="43">
        <v>1</v>
      </c>
      <c r="AC57" s="12">
        <f>AA57*AB57</f>
        <v>112347.192375</v>
      </c>
    </row>
    <row r="58" spans="1:29" s="36" customFormat="1" x14ac:dyDescent="0.2">
      <c r="A58" s="36">
        <v>2</v>
      </c>
      <c r="B58" s="56" t="s">
        <v>48</v>
      </c>
      <c r="C58" s="7"/>
      <c r="D58" s="30" t="s">
        <v>192</v>
      </c>
      <c r="E58" s="30">
        <v>4</v>
      </c>
      <c r="F58" s="30"/>
      <c r="G58" s="7" t="s">
        <v>370</v>
      </c>
      <c r="H58" s="36">
        <v>17697</v>
      </c>
      <c r="I58" s="4" t="s">
        <v>254</v>
      </c>
      <c r="J58" s="4" t="s">
        <v>467</v>
      </c>
      <c r="K58" s="63">
        <f t="shared" si="71"/>
        <v>288698.23979999998</v>
      </c>
      <c r="L58" s="1">
        <v>25</v>
      </c>
      <c r="M58" s="12">
        <f>K58*25/100</f>
        <v>72174.559949999995</v>
      </c>
      <c r="T58" s="1">
        <v>200</v>
      </c>
      <c r="U58" s="12">
        <f>H58*T58/100</f>
        <v>35394</v>
      </c>
      <c r="X58" s="12">
        <f t="shared" si="72"/>
        <v>36087.279974999998</v>
      </c>
      <c r="Y58" s="12">
        <f t="shared" si="73"/>
        <v>432354.07972500002</v>
      </c>
      <c r="Z58" s="51">
        <v>1</v>
      </c>
      <c r="AA58" s="12">
        <f>Y58*Z58</f>
        <v>432354.07972500002</v>
      </c>
      <c r="AB58" s="43">
        <v>1</v>
      </c>
      <c r="AC58" s="12">
        <f>AA58*AB58</f>
        <v>432354.07972500002</v>
      </c>
    </row>
    <row r="59" spans="1:29" s="1" customFormat="1" x14ac:dyDescent="0.2">
      <c r="B59" s="58" t="s">
        <v>8</v>
      </c>
      <c r="C59" s="7"/>
      <c r="D59" s="30"/>
      <c r="E59" s="30"/>
      <c r="F59" s="30"/>
      <c r="G59" s="7"/>
      <c r="H59" s="50"/>
      <c r="I59" s="4"/>
      <c r="J59" s="4"/>
      <c r="K59" s="5">
        <f>SUM(K57:K58)</f>
        <v>615526.43579999998</v>
      </c>
      <c r="L59" s="5"/>
      <c r="M59" s="5">
        <f>SUM(M57:M58)</f>
        <v>153881.60894999999</v>
      </c>
      <c r="N59" s="5"/>
      <c r="O59" s="5">
        <f>SUM(O57:O58)</f>
        <v>0</v>
      </c>
      <c r="P59" s="5"/>
      <c r="Q59" s="5">
        <f>SUM(Q57:Q58)</f>
        <v>0</v>
      </c>
      <c r="R59" s="5"/>
      <c r="S59" s="5">
        <f>SUM(S57:S58)</f>
        <v>0</v>
      </c>
      <c r="T59" s="5"/>
      <c r="U59" s="5">
        <f>SUM(U57:U58)</f>
        <v>35394</v>
      </c>
      <c r="V59" s="5"/>
      <c r="W59" s="5">
        <f>SUM(W57:W58)</f>
        <v>0</v>
      </c>
      <c r="X59" s="5">
        <f>SUM(X57:X58)</f>
        <v>76940.804474999997</v>
      </c>
      <c r="Y59" s="5">
        <f>SUM(Y57:Y58)</f>
        <v>881742.84922500001</v>
      </c>
      <c r="Z59" s="55">
        <f>SUM(Z57:Z58)</f>
        <v>1.25</v>
      </c>
      <c r="AA59" s="5">
        <f>SUM(AA57:AA58)</f>
        <v>544701.27210000006</v>
      </c>
      <c r="AB59" s="5"/>
      <c r="AC59" s="5">
        <f>SUM(AC57:AC58)</f>
        <v>544701.27210000006</v>
      </c>
    </row>
    <row r="60" spans="1:29" s="1" customFormat="1" x14ac:dyDescent="0.2">
      <c r="A60" s="188" t="s">
        <v>170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37"/>
      <c r="AC60" s="37"/>
    </row>
    <row r="61" spans="1:29" s="1" customFormat="1" x14ac:dyDescent="0.2">
      <c r="A61" s="3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</row>
    <row r="62" spans="1:29" s="1" customFormat="1" x14ac:dyDescent="0.2">
      <c r="A62" s="1">
        <v>1</v>
      </c>
      <c r="B62" s="56" t="s">
        <v>47</v>
      </c>
      <c r="C62" s="7"/>
      <c r="D62" s="62" t="s">
        <v>206</v>
      </c>
      <c r="E62" s="30">
        <v>3</v>
      </c>
      <c r="F62" s="30"/>
      <c r="G62" s="7" t="s">
        <v>371</v>
      </c>
      <c r="H62" s="36">
        <v>17697</v>
      </c>
      <c r="I62" s="4" t="s">
        <v>312</v>
      </c>
      <c r="J62" s="4" t="s">
        <v>467</v>
      </c>
      <c r="K62" s="63">
        <f t="shared" ref="K62:K64" si="74">H62*I62*J62</f>
        <v>283856.3406</v>
      </c>
      <c r="L62" s="40">
        <v>25</v>
      </c>
      <c r="M62" s="63">
        <f t="shared" ref="M62" si="75">K62*25/100</f>
        <v>70964.085149999999</v>
      </c>
      <c r="N62" s="40"/>
      <c r="O62" s="40"/>
      <c r="P62" s="40"/>
      <c r="Q62" s="12"/>
      <c r="R62" s="12"/>
      <c r="S62" s="12"/>
      <c r="U62" s="12"/>
      <c r="V62" s="40"/>
      <c r="W62" s="40"/>
      <c r="X62" s="12">
        <f t="shared" ref="X62" si="76">(K62+M62)*10/100</f>
        <v>35482.042574999999</v>
      </c>
      <c r="Y62" s="12">
        <f t="shared" ref="Y62" si="77">K62+M62+O62+Q62+U62+W62+S62+X62</f>
        <v>390302.46832500002</v>
      </c>
      <c r="Z62" s="42">
        <v>0.25</v>
      </c>
      <c r="AA62" s="12">
        <f t="shared" ref="AA62:AA63" si="78">Y62*Z62</f>
        <v>97575.617081250006</v>
      </c>
      <c r="AB62" s="43">
        <v>1</v>
      </c>
      <c r="AC62" s="12">
        <f>AA62*AB62</f>
        <v>97575.617081250006</v>
      </c>
    </row>
    <row r="63" spans="1:29" s="1" customFormat="1" x14ac:dyDescent="0.2">
      <c r="A63" s="1">
        <v>2</v>
      </c>
      <c r="B63" s="56" t="s">
        <v>257</v>
      </c>
      <c r="C63" s="7"/>
      <c r="D63" s="30" t="s">
        <v>192</v>
      </c>
      <c r="E63" s="30">
        <v>4</v>
      </c>
      <c r="F63" s="30"/>
      <c r="G63" s="7" t="s">
        <v>371</v>
      </c>
      <c r="H63" s="36">
        <v>17697</v>
      </c>
      <c r="I63" s="4" t="s">
        <v>310</v>
      </c>
      <c r="J63" s="4" t="s">
        <v>467</v>
      </c>
      <c r="K63" s="63">
        <f t="shared" si="74"/>
        <v>257831.1324</v>
      </c>
      <c r="L63" s="40">
        <v>25</v>
      </c>
      <c r="M63" s="63">
        <f t="shared" ref="M63" si="79">K63*25/100</f>
        <v>64457.783100000008</v>
      </c>
      <c r="N63" s="40"/>
      <c r="O63" s="40"/>
      <c r="P63" s="40"/>
      <c r="Q63" s="12"/>
      <c r="R63" s="12"/>
      <c r="S63" s="12"/>
      <c r="T63" s="1">
        <v>200</v>
      </c>
      <c r="U63" s="12">
        <f>H63*T63/100</f>
        <v>35394</v>
      </c>
      <c r="V63" s="40"/>
      <c r="W63" s="40"/>
      <c r="X63" s="12">
        <f t="shared" ref="X63" si="80">(K63+M63)*10/100</f>
        <v>32228.891550000004</v>
      </c>
      <c r="Y63" s="12">
        <f t="shared" ref="Y63" si="81">K63+M63+O63+Q63+U63+W63+S63+X63</f>
        <v>389911.80705</v>
      </c>
      <c r="Z63" s="42">
        <v>1</v>
      </c>
      <c r="AA63" s="12">
        <f t="shared" si="78"/>
        <v>389911.80705</v>
      </c>
      <c r="AB63" s="43">
        <v>1</v>
      </c>
      <c r="AC63" s="12">
        <f>AA63*AB63</f>
        <v>389911.80705</v>
      </c>
    </row>
    <row r="64" spans="1:29" s="1" customFormat="1" x14ac:dyDescent="0.2">
      <c r="A64" s="1">
        <v>3</v>
      </c>
      <c r="B64" s="56" t="s">
        <v>257</v>
      </c>
      <c r="C64" s="7"/>
      <c r="D64" s="30" t="s">
        <v>192</v>
      </c>
      <c r="E64" s="30">
        <v>4</v>
      </c>
      <c r="F64" s="30"/>
      <c r="G64" s="7" t="s">
        <v>334</v>
      </c>
      <c r="H64" s="36">
        <v>17697</v>
      </c>
      <c r="I64" s="4" t="s">
        <v>310</v>
      </c>
      <c r="J64" s="4" t="s">
        <v>467</v>
      </c>
      <c r="K64" s="63">
        <f t="shared" si="74"/>
        <v>257831.1324</v>
      </c>
      <c r="L64" s="40">
        <v>25</v>
      </c>
      <c r="M64" s="63">
        <f t="shared" ref="M64" si="82">K64*25/100</f>
        <v>64457.783100000008</v>
      </c>
      <c r="N64" s="40"/>
      <c r="O64" s="40"/>
      <c r="P64" s="40"/>
      <c r="Q64" s="12"/>
      <c r="R64" s="12"/>
      <c r="S64" s="12"/>
      <c r="T64" s="1">
        <v>200</v>
      </c>
      <c r="U64" s="12">
        <f>H64*T64/100</f>
        <v>35394</v>
      </c>
      <c r="V64" s="40"/>
      <c r="W64" s="40"/>
      <c r="X64" s="12">
        <f t="shared" ref="X64" si="83">(K64+M64)*10/100</f>
        <v>32228.891550000004</v>
      </c>
      <c r="Y64" s="12">
        <f t="shared" ref="Y64" si="84">K64+M64+O64+Q64+U64+W64+S64+X64</f>
        <v>389911.80705</v>
      </c>
      <c r="Z64" s="42">
        <v>1</v>
      </c>
      <c r="AA64" s="12">
        <f t="shared" ref="AA64" si="85">Y64*Z64</f>
        <v>389911.80705</v>
      </c>
      <c r="AB64" s="43">
        <v>1</v>
      </c>
      <c r="AC64" s="12">
        <f>AA64*AB64</f>
        <v>389911.80705</v>
      </c>
    </row>
    <row r="65" spans="1:29" s="1" customFormat="1" x14ac:dyDescent="0.2">
      <c r="B65" s="58" t="s">
        <v>8</v>
      </c>
      <c r="C65" s="7"/>
      <c r="D65" s="30"/>
      <c r="E65" s="30"/>
      <c r="F65" s="30"/>
      <c r="G65" s="7"/>
      <c r="H65" s="50"/>
      <c r="I65" s="4"/>
      <c r="J65" s="4"/>
      <c r="K65" s="5">
        <f t="shared" ref="K65" si="86">SUM(K62:K64)</f>
        <v>799518.6054</v>
      </c>
      <c r="L65" s="5"/>
      <c r="M65" s="5">
        <f t="shared" ref="M65" si="87">SUM(M62:M64)</f>
        <v>199879.65135</v>
      </c>
      <c r="N65" s="5">
        <f t="shared" ref="N65" si="88">SUM(N62:N64)</f>
        <v>0</v>
      </c>
      <c r="O65" s="5">
        <f t="shared" ref="O65" si="89">SUM(O62:O64)</f>
        <v>0</v>
      </c>
      <c r="P65" s="5">
        <f t="shared" ref="P65" si="90">SUM(P62:P64)</f>
        <v>0</v>
      </c>
      <c r="Q65" s="5">
        <f t="shared" ref="Q65" si="91">SUM(Q62:Q64)</f>
        <v>0</v>
      </c>
      <c r="R65" s="5">
        <f t="shared" ref="R65" si="92">SUM(R62:R64)</f>
        <v>0</v>
      </c>
      <c r="S65" s="5">
        <f t="shared" ref="S65" si="93">SUM(S62:S64)</f>
        <v>0</v>
      </c>
      <c r="T65" s="5">
        <f t="shared" ref="T65" si="94">SUM(T62:T64)</f>
        <v>400</v>
      </c>
      <c r="U65" s="5">
        <f t="shared" ref="U65" si="95">SUM(U62:U64)</f>
        <v>70788</v>
      </c>
      <c r="V65" s="5">
        <f t="shared" ref="V65" si="96">SUM(V62:V64)</f>
        <v>0</v>
      </c>
      <c r="W65" s="5">
        <f t="shared" ref="W65:X65" si="97">SUM(W62:W64)</f>
        <v>0</v>
      </c>
      <c r="X65" s="5">
        <f t="shared" si="97"/>
        <v>99939.825675</v>
      </c>
      <c r="Y65" s="5">
        <f>SUM(Y62:Y64)</f>
        <v>1170126.0824249999</v>
      </c>
      <c r="Z65" s="55">
        <f>SUM(Z62:Z64)</f>
        <v>2.25</v>
      </c>
      <c r="AA65" s="5">
        <f>SUM(AA62:AA64)</f>
        <v>877399.23118124995</v>
      </c>
      <c r="AB65" s="5"/>
      <c r="AC65" s="5">
        <f>SUM(AC62:AC64)</f>
        <v>877399.23118124995</v>
      </c>
    </row>
    <row r="66" spans="1:29" s="64" customFormat="1" x14ac:dyDescent="0.2">
      <c r="B66" s="52" t="s">
        <v>113</v>
      </c>
      <c r="C66" s="65"/>
      <c r="G66" s="66"/>
      <c r="I66" s="21"/>
      <c r="J66" s="21"/>
      <c r="K66" s="67">
        <f>K24+K30+K51+K55+K59+K65+K13</f>
        <v>11703509.393399997</v>
      </c>
      <c r="L66" s="67"/>
      <c r="M66" s="67">
        <f>M24+M30+M51+M55+M59+M65+M13</f>
        <v>2925877.3483499992</v>
      </c>
      <c r="N66" s="67"/>
      <c r="O66" s="67">
        <f>O24+O30+O51+O55+O59+O65+O13</f>
        <v>8848.5</v>
      </c>
      <c r="P66" s="67"/>
      <c r="Q66" s="67">
        <f>Q24+Q30+Q51+Q55+Q59+Q65+Q13</f>
        <v>90962.580000000016</v>
      </c>
      <c r="R66" s="67"/>
      <c r="S66" s="67">
        <f>S24+S30+S51+S55+S59+S65+S13</f>
        <v>84946.400000000009</v>
      </c>
      <c r="T66" s="67"/>
      <c r="U66" s="67">
        <f>U24+U30+U51+U55+U59+U65+U13</f>
        <v>389334</v>
      </c>
      <c r="V66" s="67"/>
      <c r="W66" s="67">
        <f>W24+W30+W51+W55+W59+W65+W13</f>
        <v>0</v>
      </c>
      <c r="X66" s="67">
        <f>X24+X30+X51+X55+X59+X65+X13</f>
        <v>1462938.6741749996</v>
      </c>
      <c r="Y66" s="67">
        <f>Y24+Y30+Y51+Y55+Y59+Y65+Y13</f>
        <v>16666416.895925</v>
      </c>
      <c r="Z66" s="68">
        <f>Z24+Z30+Z51+Z55+Z59+Z65+Z13</f>
        <v>30.25</v>
      </c>
      <c r="AA66" s="67">
        <f>AA24+AA30+AA51+AA55+AA59+AA65+AA13</f>
        <v>12577612.87196875</v>
      </c>
      <c r="AB66" s="67"/>
      <c r="AC66" s="67">
        <f>AC24+AC30+AC51+AC55+AC59+AC65+AC13</f>
        <v>12577612.87196875</v>
      </c>
    </row>
    <row r="67" spans="1:29" s="36" customFormat="1" ht="9.6" customHeight="1" x14ac:dyDescent="0.2">
      <c r="A67" s="1"/>
      <c r="B67" s="52"/>
      <c r="C67" s="7"/>
      <c r="D67" s="30"/>
      <c r="E67" s="30"/>
      <c r="F67" s="30"/>
      <c r="G67" s="7"/>
      <c r="H67" s="50"/>
      <c r="I67" s="4"/>
      <c r="J67" s="4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6"/>
      <c r="Z67" s="45"/>
    </row>
    <row r="68" spans="1:29" s="36" customForma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 t="s">
        <v>23</v>
      </c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</row>
    <row r="69" spans="1:29" s="36" customFormat="1" ht="12.75" customHeight="1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8" t="s">
        <v>52</v>
      </c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  <row r="70" spans="1:29" s="36" customFormat="1" ht="12.75" customHeight="1" x14ac:dyDescent="0.2">
      <c r="A70" s="36">
        <v>2</v>
      </c>
      <c r="B70" s="69" t="s">
        <v>122</v>
      </c>
      <c r="C70" s="53"/>
      <c r="D70" s="20" t="s">
        <v>195</v>
      </c>
      <c r="E70" s="20">
        <v>1</v>
      </c>
      <c r="F70" s="20"/>
      <c r="G70" s="8" t="s">
        <v>306</v>
      </c>
      <c r="H70" s="36">
        <v>17697</v>
      </c>
      <c r="I70" s="20">
        <v>4.53</v>
      </c>
      <c r="J70" s="20">
        <v>2.34</v>
      </c>
      <c r="K70" s="63">
        <f t="shared" ref="K70" si="98">H70*I70*J70</f>
        <v>187591.73939999999</v>
      </c>
      <c r="L70" s="40">
        <v>25</v>
      </c>
      <c r="M70" s="63">
        <f>K70*L70/100</f>
        <v>46897.934849999991</v>
      </c>
      <c r="X70" s="12">
        <f t="shared" ref="X70" si="99">(K70+M70)*10/100</f>
        <v>23448.967424999995</v>
      </c>
      <c r="Y70" s="12">
        <f t="shared" ref="Y70" si="100">K70+M70+O70+Q70+U70+W70+S70+X70</f>
        <v>257938.64167499996</v>
      </c>
      <c r="Z70" s="42">
        <v>1</v>
      </c>
      <c r="AA70" s="12">
        <f>Y70*Z70</f>
        <v>257938.64167499996</v>
      </c>
      <c r="AB70" s="43">
        <v>1</v>
      </c>
      <c r="AC70" s="12">
        <f>AA70*AB70</f>
        <v>257938.64167499996</v>
      </c>
    </row>
    <row r="71" spans="1:29" s="36" customFormat="1" ht="12.75" customHeight="1" x14ac:dyDescent="0.2">
      <c r="A71" s="64"/>
      <c r="B71" s="71" t="s">
        <v>8</v>
      </c>
      <c r="C71" s="65"/>
      <c r="D71" s="64"/>
      <c r="E71" s="64"/>
      <c r="F71" s="64"/>
      <c r="G71" s="66"/>
      <c r="H71" s="64"/>
      <c r="I71" s="21"/>
      <c r="J71" s="21"/>
      <c r="K71" s="67">
        <f>SUM(K70:K70)</f>
        <v>187591.73939999999</v>
      </c>
      <c r="L71" s="67"/>
      <c r="M71" s="67">
        <f>SUM(M70:M70)</f>
        <v>46897.934849999991</v>
      </c>
      <c r="N71" s="67"/>
      <c r="O71" s="67">
        <f>SUM(O70:O70)</f>
        <v>0</v>
      </c>
      <c r="P71" s="67"/>
      <c r="Q71" s="67">
        <f>SUM(Q70:Q70)</f>
        <v>0</v>
      </c>
      <c r="R71" s="67"/>
      <c r="S71" s="67">
        <f>SUM(S70:S70)</f>
        <v>0</v>
      </c>
      <c r="T71" s="67"/>
      <c r="U71" s="67">
        <f>SUM(U70:U70)</f>
        <v>0</v>
      </c>
      <c r="V71" s="67"/>
      <c r="W71" s="67">
        <f>SUM(W70:W70)</f>
        <v>0</v>
      </c>
      <c r="X71" s="67">
        <f>SUM(X70:X70)</f>
        <v>23448.967424999995</v>
      </c>
      <c r="Y71" s="67">
        <f>SUM(Y70:Y70)</f>
        <v>257938.64167499996</v>
      </c>
      <c r="Z71" s="72">
        <f>SUM(Z70:Z70)</f>
        <v>1</v>
      </c>
      <c r="AA71" s="67">
        <f>SUM(AA70:AA70)</f>
        <v>257938.64167499996</v>
      </c>
      <c r="AB71" s="5"/>
      <c r="AC71" s="5">
        <f>SUM(AC70:AC70)</f>
        <v>257938.64167499996</v>
      </c>
    </row>
    <row r="72" spans="1:29" s="36" customFormat="1" ht="12.75" customHeight="1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8" t="s">
        <v>28</v>
      </c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spans="1:29" s="73" customFormat="1" ht="13.9" customHeight="1" x14ac:dyDescent="0.2">
      <c r="A73" s="73">
        <v>1</v>
      </c>
      <c r="B73" s="74" t="s">
        <v>24</v>
      </c>
      <c r="C73" s="7"/>
      <c r="D73" s="53" t="s">
        <v>195</v>
      </c>
      <c r="E73" s="53">
        <v>4</v>
      </c>
      <c r="F73" s="53"/>
      <c r="G73" s="8" t="s">
        <v>336</v>
      </c>
      <c r="H73" s="73">
        <v>17697</v>
      </c>
      <c r="I73" s="53">
        <v>3.73</v>
      </c>
      <c r="J73" s="20">
        <v>2.34</v>
      </c>
      <c r="K73" s="63">
        <f t="shared" ref="K73:K91" si="101">H73*I73*J73</f>
        <v>154462.95539999998</v>
      </c>
      <c r="L73" s="40">
        <v>25</v>
      </c>
      <c r="M73" s="63">
        <f t="shared" ref="M73" si="102">K73*L73/100</f>
        <v>38615.738849999994</v>
      </c>
      <c r="N73" s="63">
        <v>25</v>
      </c>
      <c r="O73" s="75">
        <f>H73*N73/100</f>
        <v>4424.25</v>
      </c>
      <c r="W73" s="76"/>
      <c r="X73" s="63">
        <f t="shared" ref="X73" si="103">(K73+M73)*10/100</f>
        <v>19307.869424999997</v>
      </c>
      <c r="Y73" s="63">
        <f t="shared" ref="Y73" si="104">K73+M73+O73+Q73+U73+W73+S73+X73</f>
        <v>216810.81367499998</v>
      </c>
      <c r="Z73" s="51">
        <v>0.5</v>
      </c>
      <c r="AA73" s="63">
        <f t="shared" ref="AA73" si="105">Y73*Z73</f>
        <v>108405.40683749999</v>
      </c>
      <c r="AB73" s="43">
        <v>1</v>
      </c>
      <c r="AC73" s="63">
        <f t="shared" ref="AC73:AC91" si="106">AA73*AB73</f>
        <v>108405.40683749999</v>
      </c>
    </row>
    <row r="74" spans="1:29" s="73" customFormat="1" ht="28.5" customHeight="1" x14ac:dyDescent="0.2">
      <c r="A74" s="73">
        <v>2</v>
      </c>
      <c r="B74" s="70" t="s">
        <v>53</v>
      </c>
      <c r="C74" s="53" t="s">
        <v>240</v>
      </c>
      <c r="D74" s="53" t="s">
        <v>195</v>
      </c>
      <c r="E74" s="53">
        <v>2</v>
      </c>
      <c r="F74" s="53"/>
      <c r="G74" s="8" t="s">
        <v>374</v>
      </c>
      <c r="H74" s="73">
        <v>17697</v>
      </c>
      <c r="I74" s="53">
        <v>4.34</v>
      </c>
      <c r="J74" s="20">
        <v>2.34</v>
      </c>
      <c r="K74" s="63">
        <f t="shared" si="101"/>
        <v>179723.65319999997</v>
      </c>
      <c r="L74" s="40">
        <v>25</v>
      </c>
      <c r="M74" s="63">
        <f t="shared" ref="M74" si="107">K74*L74/100</f>
        <v>44930.913299999993</v>
      </c>
      <c r="P74" s="76"/>
      <c r="Q74" s="76"/>
      <c r="R74" s="76"/>
      <c r="S74" s="76"/>
      <c r="T74" s="76">
        <v>150</v>
      </c>
      <c r="U74" s="76">
        <f t="shared" ref="U74" si="108">H74*T74/100</f>
        <v>26545.5</v>
      </c>
      <c r="W74" s="76"/>
      <c r="X74" s="63">
        <f t="shared" ref="X74" si="109">(K74+M74)*10/100</f>
        <v>22465.456649999996</v>
      </c>
      <c r="Y74" s="63">
        <f t="shared" ref="Y74" si="110">K74+M74+O74+Q74+U74+W74+S74+X74</f>
        <v>273665.52314999996</v>
      </c>
      <c r="Z74" s="42">
        <v>0.5</v>
      </c>
      <c r="AA74" s="63">
        <f t="shared" ref="AA74" si="111">Y74*Z74</f>
        <v>136832.76157499998</v>
      </c>
      <c r="AB74" s="43">
        <v>1</v>
      </c>
      <c r="AC74" s="63">
        <f t="shared" si="106"/>
        <v>136832.76157499998</v>
      </c>
    </row>
    <row r="75" spans="1:29" s="73" customFormat="1" ht="21" customHeight="1" x14ac:dyDescent="0.2">
      <c r="A75" s="73">
        <v>3</v>
      </c>
      <c r="B75" s="70" t="s">
        <v>53</v>
      </c>
      <c r="C75" s="7" t="s">
        <v>242</v>
      </c>
      <c r="D75" s="53" t="s">
        <v>195</v>
      </c>
      <c r="E75" s="53">
        <v>1</v>
      </c>
      <c r="F75" s="53"/>
      <c r="G75" s="8" t="s">
        <v>343</v>
      </c>
      <c r="H75" s="73">
        <v>17697</v>
      </c>
      <c r="I75" s="7" t="s">
        <v>264</v>
      </c>
      <c r="J75" s="20">
        <v>2.34</v>
      </c>
      <c r="K75" s="63">
        <f t="shared" si="101"/>
        <v>187591.73939999999</v>
      </c>
      <c r="L75" s="40">
        <v>25</v>
      </c>
      <c r="M75" s="63">
        <f t="shared" ref="M75:M85" si="112">K75*L75/100</f>
        <v>46897.934849999991</v>
      </c>
      <c r="P75" s="76"/>
      <c r="Q75" s="76"/>
      <c r="R75" s="76"/>
      <c r="S75" s="76"/>
      <c r="T75" s="76">
        <v>150</v>
      </c>
      <c r="U75" s="76">
        <f t="shared" ref="U75:U81" si="113">H75*T75/100</f>
        <v>26545.5</v>
      </c>
      <c r="W75" s="76"/>
      <c r="X75" s="63">
        <f t="shared" ref="X75:X91" si="114">(K75+M75)*10/100</f>
        <v>23448.967424999995</v>
      </c>
      <c r="Y75" s="63">
        <f t="shared" ref="Y75:Y91" si="115">K75+M75+O75+Q75+U75+W75+S75+X75</f>
        <v>284484.14167499996</v>
      </c>
      <c r="Z75" s="42">
        <v>0.5</v>
      </c>
      <c r="AA75" s="63">
        <f t="shared" ref="AA75:AA91" si="116">Y75*Z75</f>
        <v>142242.07083749998</v>
      </c>
      <c r="AB75" s="43">
        <v>1</v>
      </c>
      <c r="AC75" s="63">
        <f t="shared" si="106"/>
        <v>142242.07083749998</v>
      </c>
    </row>
    <row r="76" spans="1:29" s="73" customFormat="1" ht="21" customHeight="1" x14ac:dyDescent="0.2">
      <c r="A76" s="73">
        <v>4</v>
      </c>
      <c r="B76" s="70" t="s">
        <v>53</v>
      </c>
      <c r="C76" s="53" t="s">
        <v>240</v>
      </c>
      <c r="D76" s="53" t="s">
        <v>195</v>
      </c>
      <c r="E76" s="53">
        <v>2</v>
      </c>
      <c r="F76" s="53"/>
      <c r="G76" s="8" t="s">
        <v>320</v>
      </c>
      <c r="H76" s="73">
        <v>17697</v>
      </c>
      <c r="I76" s="53">
        <v>4.12</v>
      </c>
      <c r="J76" s="20">
        <v>2.34</v>
      </c>
      <c r="K76" s="63">
        <f t="shared" si="101"/>
        <v>170613.23759999999</v>
      </c>
      <c r="L76" s="40">
        <v>25</v>
      </c>
      <c r="M76" s="63">
        <f t="shared" si="112"/>
        <v>42653.309399999998</v>
      </c>
      <c r="P76" s="76"/>
      <c r="Q76" s="76"/>
      <c r="R76" s="76"/>
      <c r="S76" s="76"/>
      <c r="T76" s="76">
        <v>150</v>
      </c>
      <c r="U76" s="76">
        <f t="shared" si="113"/>
        <v>26545.5</v>
      </c>
      <c r="W76" s="76"/>
      <c r="X76" s="63">
        <f>(K76+M76)*10/100</f>
        <v>21326.654699999999</v>
      </c>
      <c r="Y76" s="63">
        <f t="shared" si="115"/>
        <v>261138.70169999998</v>
      </c>
      <c r="Z76" s="42">
        <v>0.5</v>
      </c>
      <c r="AA76" s="63">
        <f t="shared" si="116"/>
        <v>130569.35084999999</v>
      </c>
      <c r="AB76" s="43">
        <v>1</v>
      </c>
      <c r="AC76" s="63">
        <f t="shared" si="106"/>
        <v>130569.35084999999</v>
      </c>
    </row>
    <row r="77" spans="1:29" s="73" customFormat="1" ht="24" x14ac:dyDescent="0.2">
      <c r="A77" s="73">
        <v>5</v>
      </c>
      <c r="B77" s="70" t="s">
        <v>53</v>
      </c>
      <c r="C77" s="7" t="s">
        <v>244</v>
      </c>
      <c r="D77" s="53" t="s">
        <v>195</v>
      </c>
      <c r="E77" s="53">
        <v>3</v>
      </c>
      <c r="F77" s="53"/>
      <c r="G77" s="8" t="s">
        <v>317</v>
      </c>
      <c r="H77" s="73">
        <v>17697</v>
      </c>
      <c r="I77" s="7" t="s">
        <v>376</v>
      </c>
      <c r="J77" s="20">
        <v>2.34</v>
      </c>
      <c r="K77" s="63">
        <f t="shared" si="101"/>
        <v>169785.01799999998</v>
      </c>
      <c r="L77" s="40">
        <v>25</v>
      </c>
      <c r="M77" s="63">
        <f t="shared" si="112"/>
        <v>42446.254499999995</v>
      </c>
      <c r="T77" s="73">
        <v>150</v>
      </c>
      <c r="U77" s="76">
        <f>H77*T77/100</f>
        <v>26545.5</v>
      </c>
      <c r="W77" s="76"/>
      <c r="X77" s="63">
        <f t="shared" ref="X77" si="117">(K77+M77)*10/100</f>
        <v>21223.127249999998</v>
      </c>
      <c r="Y77" s="63">
        <f t="shared" ref="Y77" si="118">K77+M77+O77+Q77+U77+W77+S77+X77</f>
        <v>259999.89974999995</v>
      </c>
      <c r="Z77" s="51">
        <v>1</v>
      </c>
      <c r="AA77" s="63">
        <f t="shared" ref="AA77" si="119">Y77*Z77</f>
        <v>259999.89974999995</v>
      </c>
      <c r="AB77" s="43">
        <v>1</v>
      </c>
      <c r="AC77" s="63">
        <f t="shared" si="106"/>
        <v>259999.89974999995</v>
      </c>
    </row>
    <row r="78" spans="1:29" s="73" customFormat="1" ht="21" customHeight="1" x14ac:dyDescent="0.2">
      <c r="A78" s="73">
        <v>6</v>
      </c>
      <c r="B78" s="70" t="s">
        <v>53</v>
      </c>
      <c r="C78" s="53" t="s">
        <v>240</v>
      </c>
      <c r="D78" s="53" t="s">
        <v>195</v>
      </c>
      <c r="E78" s="53">
        <v>2</v>
      </c>
      <c r="F78" s="53"/>
      <c r="G78" s="8" t="s">
        <v>451</v>
      </c>
      <c r="H78" s="73">
        <v>17697</v>
      </c>
      <c r="I78" s="53">
        <v>4.1900000000000004</v>
      </c>
      <c r="J78" s="20">
        <v>2.34</v>
      </c>
      <c r="K78" s="63">
        <f t="shared" si="101"/>
        <v>173512.0062</v>
      </c>
      <c r="L78" s="40">
        <v>25</v>
      </c>
      <c r="M78" s="63">
        <f>K78*L78/100</f>
        <v>43378.001550000001</v>
      </c>
      <c r="T78" s="73">
        <v>150</v>
      </c>
      <c r="U78" s="76">
        <f>H78*T78/100</f>
        <v>26545.5</v>
      </c>
      <c r="W78" s="76"/>
      <c r="X78" s="63">
        <f t="shared" si="114"/>
        <v>21689.000774999997</v>
      </c>
      <c r="Y78" s="63">
        <f t="shared" si="115"/>
        <v>265124.50852500001</v>
      </c>
      <c r="Z78" s="42">
        <v>0.75</v>
      </c>
      <c r="AA78" s="63">
        <f>Y78*Z78</f>
        <v>198843.38139375002</v>
      </c>
      <c r="AB78" s="43">
        <v>1</v>
      </c>
      <c r="AC78" s="63">
        <f t="shared" si="106"/>
        <v>198843.38139375002</v>
      </c>
    </row>
    <row r="79" spans="1:29" s="73" customFormat="1" ht="21" customHeight="1" x14ac:dyDescent="0.2">
      <c r="A79" s="73">
        <v>7</v>
      </c>
      <c r="B79" s="70" t="s">
        <v>53</v>
      </c>
      <c r="C79" s="7"/>
      <c r="D79" s="53" t="s">
        <v>195</v>
      </c>
      <c r="E79" s="53">
        <v>4</v>
      </c>
      <c r="F79" s="53"/>
      <c r="G79" s="8" t="s">
        <v>377</v>
      </c>
      <c r="H79" s="73">
        <v>17697</v>
      </c>
      <c r="I79" s="53">
        <v>3.57</v>
      </c>
      <c r="J79" s="20">
        <v>2.34</v>
      </c>
      <c r="K79" s="63">
        <f t="shared" si="101"/>
        <v>147837.19859999997</v>
      </c>
      <c r="L79" s="40">
        <v>25</v>
      </c>
      <c r="M79" s="63">
        <f>K79*L79/100</f>
        <v>36959.299649999994</v>
      </c>
      <c r="T79" s="73">
        <v>150</v>
      </c>
      <c r="U79" s="76">
        <f>H79*T79/100</f>
        <v>26545.5</v>
      </c>
      <c r="W79" s="76"/>
      <c r="X79" s="63">
        <f t="shared" ref="X79" si="120">(K79+M79)*10/100</f>
        <v>18479.649824999997</v>
      </c>
      <c r="Y79" s="63">
        <f t="shared" ref="Y79" si="121">K79+M79+O79+Q79+U79+W79+S79+X79</f>
        <v>229821.64807499998</v>
      </c>
      <c r="Z79" s="42">
        <v>0.5</v>
      </c>
      <c r="AA79" s="63">
        <f>Y79*Z79</f>
        <v>114910.82403749999</v>
      </c>
      <c r="AB79" s="43">
        <v>1</v>
      </c>
      <c r="AC79" s="63">
        <f t="shared" si="106"/>
        <v>114910.82403749999</v>
      </c>
    </row>
    <row r="80" spans="1:29" s="73" customFormat="1" ht="21" customHeight="1" x14ac:dyDescent="0.2">
      <c r="A80" s="73">
        <v>8</v>
      </c>
      <c r="B80" s="70" t="s">
        <v>123</v>
      </c>
      <c r="C80" s="7" t="s">
        <v>242</v>
      </c>
      <c r="D80" s="53" t="s">
        <v>195</v>
      </c>
      <c r="E80" s="53">
        <v>1</v>
      </c>
      <c r="F80" s="53"/>
      <c r="G80" s="8" t="s">
        <v>378</v>
      </c>
      <c r="H80" s="73">
        <v>17697</v>
      </c>
      <c r="I80" s="53">
        <v>4.34</v>
      </c>
      <c r="J80" s="20">
        <v>2.34</v>
      </c>
      <c r="K80" s="63">
        <f t="shared" si="101"/>
        <v>179723.65319999997</v>
      </c>
      <c r="L80" s="40">
        <v>25</v>
      </c>
      <c r="M80" s="63">
        <f t="shared" si="112"/>
        <v>44930.913299999993</v>
      </c>
      <c r="P80" s="76"/>
      <c r="Q80" s="76"/>
      <c r="R80" s="76"/>
      <c r="S80" s="76"/>
      <c r="T80" s="76">
        <v>150</v>
      </c>
      <c r="U80" s="76">
        <f t="shared" si="113"/>
        <v>26545.5</v>
      </c>
      <c r="W80" s="76"/>
      <c r="X80" s="63">
        <f t="shared" si="114"/>
        <v>22465.456649999996</v>
      </c>
      <c r="Y80" s="63">
        <f t="shared" si="115"/>
        <v>273665.52314999996</v>
      </c>
      <c r="Z80" s="42">
        <v>1</v>
      </c>
      <c r="AA80" s="63">
        <f t="shared" si="116"/>
        <v>273665.52314999996</v>
      </c>
      <c r="AB80" s="43">
        <v>1</v>
      </c>
      <c r="AC80" s="63">
        <f t="shared" si="106"/>
        <v>273665.52314999996</v>
      </c>
    </row>
    <row r="81" spans="1:29" s="73" customFormat="1" ht="21" customHeight="1" x14ac:dyDescent="0.2">
      <c r="A81" s="73">
        <v>9</v>
      </c>
      <c r="B81" s="70" t="s">
        <v>123</v>
      </c>
      <c r="C81" s="53"/>
      <c r="D81" s="53" t="s">
        <v>195</v>
      </c>
      <c r="E81" s="53">
        <v>4</v>
      </c>
      <c r="F81" s="53"/>
      <c r="G81" s="8" t="s">
        <v>379</v>
      </c>
      <c r="H81" s="73">
        <v>17697</v>
      </c>
      <c r="I81" s="53">
        <v>3.69</v>
      </c>
      <c r="J81" s="20">
        <v>2.34</v>
      </c>
      <c r="K81" s="63">
        <f t="shared" si="101"/>
        <v>152806.51619999998</v>
      </c>
      <c r="L81" s="40">
        <v>25</v>
      </c>
      <c r="M81" s="63">
        <f t="shared" si="112"/>
        <v>38201.629049999996</v>
      </c>
      <c r="P81" s="76"/>
      <c r="Q81" s="76"/>
      <c r="R81" s="76"/>
      <c r="S81" s="76"/>
      <c r="T81" s="76">
        <v>150</v>
      </c>
      <c r="U81" s="76">
        <f t="shared" si="113"/>
        <v>26545.5</v>
      </c>
      <c r="W81" s="76"/>
      <c r="X81" s="63">
        <f t="shared" si="114"/>
        <v>19100.814524999998</v>
      </c>
      <c r="Y81" s="63">
        <f t="shared" si="115"/>
        <v>236654.45977499997</v>
      </c>
      <c r="Z81" s="42">
        <v>1</v>
      </c>
      <c r="AA81" s="63">
        <f t="shared" si="116"/>
        <v>236654.45977499997</v>
      </c>
      <c r="AB81" s="43">
        <v>1</v>
      </c>
      <c r="AC81" s="63">
        <f t="shared" si="106"/>
        <v>236654.45977499997</v>
      </c>
    </row>
    <row r="82" spans="1:29" s="73" customFormat="1" ht="21" customHeight="1" x14ac:dyDescent="0.2">
      <c r="A82" s="73">
        <v>10</v>
      </c>
      <c r="B82" s="70" t="s">
        <v>123</v>
      </c>
      <c r="C82" s="53" t="s">
        <v>242</v>
      </c>
      <c r="D82" s="53" t="s">
        <v>195</v>
      </c>
      <c r="E82" s="53">
        <v>1</v>
      </c>
      <c r="F82" s="53"/>
      <c r="G82" s="8" t="s">
        <v>380</v>
      </c>
      <c r="H82" s="73">
        <v>17697</v>
      </c>
      <c r="I82" s="53">
        <v>4.53</v>
      </c>
      <c r="J82" s="20">
        <v>2.34</v>
      </c>
      <c r="K82" s="63">
        <f t="shared" si="101"/>
        <v>187591.73939999999</v>
      </c>
      <c r="L82" s="40">
        <v>25</v>
      </c>
      <c r="M82" s="63">
        <f t="shared" si="112"/>
        <v>46897.934849999991</v>
      </c>
      <c r="P82" s="76"/>
      <c r="Q82" s="76"/>
      <c r="R82" s="76"/>
      <c r="S82" s="76"/>
      <c r="T82" s="76">
        <v>150</v>
      </c>
      <c r="U82" s="76">
        <f>H82*T82/100</f>
        <v>26545.5</v>
      </c>
      <c r="W82" s="76"/>
      <c r="X82" s="63">
        <f t="shared" si="114"/>
        <v>23448.967424999995</v>
      </c>
      <c r="Y82" s="63">
        <f t="shared" si="115"/>
        <v>284484.14167499996</v>
      </c>
      <c r="Z82" s="42">
        <v>0.25</v>
      </c>
      <c r="AA82" s="63">
        <f t="shared" si="116"/>
        <v>71121.035418749991</v>
      </c>
      <c r="AB82" s="43">
        <v>1</v>
      </c>
      <c r="AC82" s="63">
        <f t="shared" si="106"/>
        <v>71121.035418749991</v>
      </c>
    </row>
    <row r="83" spans="1:29" s="36" customFormat="1" ht="21" customHeight="1" x14ac:dyDescent="0.2">
      <c r="A83" s="36">
        <v>11</v>
      </c>
      <c r="B83" s="69" t="s">
        <v>55</v>
      </c>
      <c r="C83" s="53" t="s">
        <v>240</v>
      </c>
      <c r="D83" s="20" t="s">
        <v>195</v>
      </c>
      <c r="E83" s="20">
        <v>2</v>
      </c>
      <c r="F83" s="20"/>
      <c r="G83" s="8" t="s">
        <v>381</v>
      </c>
      <c r="H83" s="36">
        <v>17697</v>
      </c>
      <c r="I83" s="20">
        <v>4.1900000000000004</v>
      </c>
      <c r="J83" s="20">
        <v>2.34</v>
      </c>
      <c r="K83" s="63">
        <f t="shared" si="101"/>
        <v>173512.0062</v>
      </c>
      <c r="L83" s="40">
        <v>25</v>
      </c>
      <c r="M83" s="63">
        <f t="shared" si="112"/>
        <v>43378.001550000001</v>
      </c>
      <c r="P83" s="39">
        <v>20</v>
      </c>
      <c r="Q83" s="39">
        <f>H83*P83/100</f>
        <v>3539.4</v>
      </c>
      <c r="R83" s="39"/>
      <c r="S83" s="39"/>
      <c r="T83" s="39"/>
      <c r="U83" s="39"/>
      <c r="X83" s="12">
        <f t="shared" si="114"/>
        <v>21689.000774999997</v>
      </c>
      <c r="Y83" s="12">
        <f t="shared" si="115"/>
        <v>242118.40852499998</v>
      </c>
      <c r="Z83" s="42">
        <v>0.75</v>
      </c>
      <c r="AA83" s="12">
        <f t="shared" si="116"/>
        <v>181588.80639374998</v>
      </c>
      <c r="AB83" s="43">
        <v>1</v>
      </c>
      <c r="AC83" s="12">
        <f t="shared" si="106"/>
        <v>181588.80639374998</v>
      </c>
    </row>
    <row r="84" spans="1:29" s="36" customFormat="1" ht="13.15" customHeight="1" x14ac:dyDescent="0.2">
      <c r="A84" s="36">
        <v>12</v>
      </c>
      <c r="B84" s="69" t="s">
        <v>57</v>
      </c>
      <c r="C84" s="53" t="s">
        <v>240</v>
      </c>
      <c r="D84" s="20" t="s">
        <v>195</v>
      </c>
      <c r="E84" s="20">
        <v>2</v>
      </c>
      <c r="F84" s="20"/>
      <c r="G84" s="8" t="s">
        <v>382</v>
      </c>
      <c r="H84" s="36">
        <v>17697</v>
      </c>
      <c r="I84" s="20">
        <v>4.41</v>
      </c>
      <c r="J84" s="20">
        <v>2.34</v>
      </c>
      <c r="K84" s="63">
        <f t="shared" si="101"/>
        <v>182622.42180000001</v>
      </c>
      <c r="L84" s="40">
        <v>25</v>
      </c>
      <c r="M84" s="63">
        <f t="shared" si="112"/>
        <v>45655.605450000003</v>
      </c>
      <c r="P84" s="39">
        <v>190</v>
      </c>
      <c r="Q84" s="39">
        <f>H84*P84/100</f>
        <v>33624.300000000003</v>
      </c>
      <c r="R84" s="39"/>
      <c r="S84" s="39"/>
      <c r="T84" s="39"/>
      <c r="U84" s="39"/>
      <c r="X84" s="12">
        <f t="shared" si="114"/>
        <v>22827.802725000001</v>
      </c>
      <c r="Y84" s="12">
        <f t="shared" si="115"/>
        <v>284730.12997500005</v>
      </c>
      <c r="Z84" s="42">
        <v>0.25</v>
      </c>
      <c r="AA84" s="12">
        <f t="shared" si="116"/>
        <v>71182.532493750012</v>
      </c>
      <c r="AB84" s="43">
        <v>1</v>
      </c>
      <c r="AC84" s="12">
        <f t="shared" si="106"/>
        <v>71182.532493750012</v>
      </c>
    </row>
    <row r="85" spans="1:29" s="36" customFormat="1" x14ac:dyDescent="0.2">
      <c r="A85" s="36">
        <v>13</v>
      </c>
      <c r="B85" s="69" t="s">
        <v>58</v>
      </c>
      <c r="C85" s="53"/>
      <c r="D85" s="20" t="s">
        <v>195</v>
      </c>
      <c r="E85" s="20">
        <v>4</v>
      </c>
      <c r="F85" s="20"/>
      <c r="G85" s="79" t="s">
        <v>381</v>
      </c>
      <c r="H85" s="36">
        <v>17697</v>
      </c>
      <c r="I85" s="20">
        <v>3.61</v>
      </c>
      <c r="J85" s="20">
        <v>2.34</v>
      </c>
      <c r="K85" s="63">
        <f t="shared" si="101"/>
        <v>149493.6378</v>
      </c>
      <c r="L85" s="40">
        <v>25</v>
      </c>
      <c r="M85" s="63">
        <f t="shared" si="112"/>
        <v>37373.409449999999</v>
      </c>
      <c r="W85" s="39"/>
      <c r="X85" s="12">
        <f t="shared" ref="X85" si="122">(K85+M85)*10/100</f>
        <v>18686.704725000003</v>
      </c>
      <c r="Y85" s="12">
        <f t="shared" ref="Y85" si="123">K85+M85+O85+Q85+U85+W85+S85+X85</f>
        <v>205553.75197500002</v>
      </c>
      <c r="Z85" s="42">
        <v>1</v>
      </c>
      <c r="AA85" s="12">
        <f t="shared" ref="AA85" si="124">Y85*Z85</f>
        <v>205553.75197500002</v>
      </c>
      <c r="AB85" s="43">
        <v>1</v>
      </c>
      <c r="AC85" s="12">
        <f t="shared" si="106"/>
        <v>205553.75197500002</v>
      </c>
    </row>
    <row r="86" spans="1:29" s="36" customFormat="1" ht="13.9" customHeight="1" x14ac:dyDescent="0.2">
      <c r="A86" s="36">
        <v>14</v>
      </c>
      <c r="B86" s="69" t="s">
        <v>58</v>
      </c>
      <c r="C86" s="53"/>
      <c r="D86" s="20" t="s">
        <v>195</v>
      </c>
      <c r="E86" s="20">
        <v>4</v>
      </c>
      <c r="F86" s="20"/>
      <c r="G86" s="8" t="s">
        <v>381</v>
      </c>
      <c r="H86" s="36">
        <v>17697</v>
      </c>
      <c r="I86" s="20">
        <v>3.61</v>
      </c>
      <c r="J86" s="20">
        <v>2.34</v>
      </c>
      <c r="K86" s="63">
        <f t="shared" si="101"/>
        <v>149493.6378</v>
      </c>
      <c r="L86" s="40">
        <v>25</v>
      </c>
      <c r="M86" s="63">
        <f t="shared" ref="M86" si="125">K86*L86/100</f>
        <v>37373.409449999999</v>
      </c>
      <c r="P86" s="39"/>
      <c r="Q86" s="39"/>
      <c r="S86" s="39"/>
      <c r="W86" s="39"/>
      <c r="X86" s="12">
        <f t="shared" ref="X86" si="126">(K86+M86)*10/100</f>
        <v>18686.704725000003</v>
      </c>
      <c r="Y86" s="12">
        <f t="shared" ref="Y86" si="127">K86+M86+O86+Q86+U86+W86+S86+X86</f>
        <v>205553.75197500002</v>
      </c>
      <c r="Z86" s="42">
        <v>1</v>
      </c>
      <c r="AA86" s="12">
        <f t="shared" ref="AA86" si="128">Y86*Z86</f>
        <v>205553.75197500002</v>
      </c>
      <c r="AB86" s="43">
        <v>1</v>
      </c>
      <c r="AC86" s="12">
        <f t="shared" si="106"/>
        <v>205553.75197500002</v>
      </c>
    </row>
    <row r="87" spans="1:29" s="36" customFormat="1" ht="12.75" customHeight="1" x14ac:dyDescent="0.2">
      <c r="A87" s="36">
        <v>15</v>
      </c>
      <c r="B87" s="69" t="s">
        <v>124</v>
      </c>
      <c r="C87" s="53"/>
      <c r="D87" s="20" t="s">
        <v>196</v>
      </c>
      <c r="E87" s="20"/>
      <c r="F87" s="20"/>
      <c r="G87" s="79" t="s">
        <v>383</v>
      </c>
      <c r="H87" s="36">
        <v>17697</v>
      </c>
      <c r="I87" s="20">
        <v>3.29</v>
      </c>
      <c r="J87" s="20">
        <v>1.45</v>
      </c>
      <c r="K87" s="63">
        <f t="shared" si="101"/>
        <v>84423.538499999995</v>
      </c>
      <c r="L87" s="40"/>
      <c r="M87" s="63"/>
      <c r="X87" s="12">
        <f t="shared" si="114"/>
        <v>8442.3538499999995</v>
      </c>
      <c r="Y87" s="12">
        <f t="shared" si="115"/>
        <v>92865.892349999995</v>
      </c>
      <c r="Z87" s="42">
        <v>1</v>
      </c>
      <c r="AA87" s="12">
        <f t="shared" si="116"/>
        <v>92865.892349999995</v>
      </c>
      <c r="AB87" s="43">
        <v>1</v>
      </c>
      <c r="AC87" s="12">
        <f t="shared" si="106"/>
        <v>92865.892349999995</v>
      </c>
    </row>
    <row r="88" spans="1:29" s="64" customFormat="1" ht="13.15" customHeight="1" x14ac:dyDescent="0.2">
      <c r="A88" s="36">
        <v>16</v>
      </c>
      <c r="B88" s="69" t="s">
        <v>124</v>
      </c>
      <c r="C88" s="53"/>
      <c r="D88" s="20" t="s">
        <v>196</v>
      </c>
      <c r="E88" s="20"/>
      <c r="F88" s="20"/>
      <c r="G88" s="8" t="s">
        <v>349</v>
      </c>
      <c r="H88" s="36">
        <v>17697</v>
      </c>
      <c r="I88" s="20">
        <v>3.12</v>
      </c>
      <c r="J88" s="20">
        <v>1.45</v>
      </c>
      <c r="K88" s="63">
        <f t="shared" si="101"/>
        <v>80061.228000000003</v>
      </c>
      <c r="L88" s="40"/>
      <c r="M88" s="63"/>
      <c r="N88" s="36"/>
      <c r="O88" s="36"/>
      <c r="P88" s="36"/>
      <c r="Q88" s="36"/>
      <c r="R88" s="36"/>
      <c r="S88" s="36"/>
      <c r="T88" s="36"/>
      <c r="U88" s="36"/>
      <c r="V88" s="36"/>
      <c r="W88" s="39"/>
      <c r="X88" s="12">
        <f t="shared" si="114"/>
        <v>8006.1228000000001</v>
      </c>
      <c r="Y88" s="12">
        <f t="shared" si="115"/>
        <v>88067.3508</v>
      </c>
      <c r="Z88" s="42">
        <v>1</v>
      </c>
      <c r="AA88" s="12">
        <f t="shared" si="116"/>
        <v>88067.3508</v>
      </c>
      <c r="AB88" s="43">
        <v>1</v>
      </c>
      <c r="AC88" s="12">
        <f t="shared" si="106"/>
        <v>88067.3508</v>
      </c>
    </row>
    <row r="89" spans="1:29" s="40" customFormat="1" ht="13.5" customHeight="1" x14ac:dyDescent="0.2">
      <c r="A89" s="40">
        <v>17</v>
      </c>
      <c r="B89" s="69" t="s">
        <v>281</v>
      </c>
      <c r="C89" s="7" t="s">
        <v>242</v>
      </c>
      <c r="D89" s="30" t="s">
        <v>195</v>
      </c>
      <c r="E89" s="30">
        <v>1</v>
      </c>
      <c r="F89" s="30"/>
      <c r="G89" s="8" t="s">
        <v>344</v>
      </c>
      <c r="H89" s="80">
        <v>17697</v>
      </c>
      <c r="I89" s="81">
        <v>4.34</v>
      </c>
      <c r="J89" s="20">
        <v>2.34</v>
      </c>
      <c r="K89" s="63">
        <f t="shared" si="101"/>
        <v>179723.65319999997</v>
      </c>
      <c r="L89" s="1">
        <v>25</v>
      </c>
      <c r="M89" s="12">
        <f t="shared" ref="M89:M91" si="129">K89*L89/100</f>
        <v>44930.913299999993</v>
      </c>
      <c r="N89" s="63"/>
      <c r="O89" s="63"/>
      <c r="P89" s="63"/>
      <c r="Q89" s="63"/>
      <c r="R89" s="12"/>
      <c r="S89" s="50"/>
      <c r="T89" s="76">
        <v>150</v>
      </c>
      <c r="U89" s="76">
        <f t="shared" ref="U89:U91" si="130">H89*T89/100</f>
        <v>26545.5</v>
      </c>
      <c r="V89" s="82"/>
      <c r="W89" s="82"/>
      <c r="X89" s="12">
        <f t="shared" si="114"/>
        <v>22465.456649999996</v>
      </c>
      <c r="Y89" s="12">
        <f t="shared" si="115"/>
        <v>273665.52314999996</v>
      </c>
      <c r="Z89" s="42">
        <v>0.5</v>
      </c>
      <c r="AA89" s="12">
        <f t="shared" si="116"/>
        <v>136832.76157499998</v>
      </c>
      <c r="AB89" s="43">
        <v>1</v>
      </c>
      <c r="AC89" s="12">
        <f t="shared" si="106"/>
        <v>136832.76157499998</v>
      </c>
    </row>
    <row r="90" spans="1:29" s="40" customFormat="1" ht="13.5" customHeight="1" x14ac:dyDescent="0.2">
      <c r="A90" s="40">
        <v>18</v>
      </c>
      <c r="B90" s="69" t="s">
        <v>281</v>
      </c>
      <c r="C90" s="7" t="s">
        <v>242</v>
      </c>
      <c r="D90" s="30" t="s">
        <v>195</v>
      </c>
      <c r="E90" s="30">
        <v>1</v>
      </c>
      <c r="F90" s="30"/>
      <c r="G90" s="8" t="s">
        <v>361</v>
      </c>
      <c r="H90" s="80">
        <v>17697</v>
      </c>
      <c r="I90" s="81">
        <v>4.4000000000000004</v>
      </c>
      <c r="J90" s="20">
        <v>2.34</v>
      </c>
      <c r="K90" s="63">
        <f t="shared" si="101"/>
        <v>182208.31200000001</v>
      </c>
      <c r="L90" s="1">
        <v>25</v>
      </c>
      <c r="M90" s="12">
        <f t="shared" si="129"/>
        <v>45552.078000000001</v>
      </c>
      <c r="N90" s="63"/>
      <c r="O90" s="63"/>
      <c r="P90" s="63"/>
      <c r="Q90" s="63"/>
      <c r="R90" s="12"/>
      <c r="S90" s="50"/>
      <c r="T90" s="76">
        <v>150</v>
      </c>
      <c r="U90" s="76">
        <f t="shared" si="130"/>
        <v>26545.5</v>
      </c>
      <c r="V90" s="82"/>
      <c r="W90" s="82"/>
      <c r="X90" s="12">
        <f t="shared" si="114"/>
        <v>22776.039000000004</v>
      </c>
      <c r="Y90" s="12">
        <f t="shared" si="115"/>
        <v>277081.929</v>
      </c>
      <c r="Z90" s="42">
        <v>0.5</v>
      </c>
      <c r="AA90" s="12">
        <f t="shared" si="116"/>
        <v>138540.9645</v>
      </c>
      <c r="AB90" s="43">
        <v>1</v>
      </c>
      <c r="AC90" s="12">
        <f t="shared" si="106"/>
        <v>138540.9645</v>
      </c>
    </row>
    <row r="91" spans="1:29" s="40" customFormat="1" ht="13.5" customHeight="1" x14ac:dyDescent="0.2">
      <c r="A91" s="40">
        <v>19</v>
      </c>
      <c r="B91" s="69" t="s">
        <v>281</v>
      </c>
      <c r="C91" s="7"/>
      <c r="D91" s="30" t="s">
        <v>195</v>
      </c>
      <c r="E91" s="30">
        <v>4</v>
      </c>
      <c r="F91" s="30"/>
      <c r="G91" s="8" t="s">
        <v>356</v>
      </c>
      <c r="H91" s="80">
        <v>17697</v>
      </c>
      <c r="I91" s="81">
        <v>3.32</v>
      </c>
      <c r="J91" s="20">
        <v>2.34</v>
      </c>
      <c r="K91" s="63">
        <f t="shared" si="101"/>
        <v>137484.45359999998</v>
      </c>
      <c r="L91" s="1">
        <v>25</v>
      </c>
      <c r="M91" s="12">
        <f t="shared" si="129"/>
        <v>34371.113399999995</v>
      </c>
      <c r="N91" s="63"/>
      <c r="O91" s="63"/>
      <c r="P91" s="63"/>
      <c r="Q91" s="63"/>
      <c r="R91" s="12"/>
      <c r="S91" s="50"/>
      <c r="T91" s="76">
        <v>150</v>
      </c>
      <c r="U91" s="76">
        <f t="shared" si="130"/>
        <v>26545.5</v>
      </c>
      <c r="V91" s="82"/>
      <c r="W91" s="82"/>
      <c r="X91" s="12">
        <f t="shared" si="114"/>
        <v>17185.556700000001</v>
      </c>
      <c r="Y91" s="12">
        <f t="shared" si="115"/>
        <v>215586.6237</v>
      </c>
      <c r="Z91" s="42">
        <v>0.5</v>
      </c>
      <c r="AA91" s="12">
        <f t="shared" si="116"/>
        <v>107793.31185</v>
      </c>
      <c r="AB91" s="43">
        <v>1</v>
      </c>
      <c r="AC91" s="12">
        <f t="shared" si="106"/>
        <v>107793.31185</v>
      </c>
    </row>
    <row r="92" spans="1:29" s="36" customFormat="1" ht="12.75" customHeight="1" x14ac:dyDescent="0.2">
      <c r="A92" s="64"/>
      <c r="B92" s="71" t="s">
        <v>8</v>
      </c>
      <c r="C92" s="65"/>
      <c r="D92" s="64"/>
      <c r="E92" s="64"/>
      <c r="F92" s="64"/>
      <c r="G92" s="66"/>
      <c r="H92" s="64"/>
      <c r="I92" s="21"/>
      <c r="J92" s="21"/>
      <c r="K92" s="67">
        <f>SUM(K73:K91)</f>
        <v>3022670.6061</v>
      </c>
      <c r="L92" s="67"/>
      <c r="M92" s="67">
        <f>SUM(M73:M91)</f>
        <v>714546.45990000002</v>
      </c>
      <c r="N92" s="67"/>
      <c r="O92" s="67">
        <f>SUM(O73:O91)</f>
        <v>4424.25</v>
      </c>
      <c r="P92" s="67"/>
      <c r="Q92" s="67">
        <f>SUM(Q73:Q91)</f>
        <v>37163.700000000004</v>
      </c>
      <c r="R92" s="67"/>
      <c r="S92" s="67">
        <f>SUM(S73:S91)</f>
        <v>0</v>
      </c>
      <c r="T92" s="67"/>
      <c r="U92" s="67">
        <f>SUM(U73:U91)</f>
        <v>318546</v>
      </c>
      <c r="V92" s="67"/>
      <c r="W92" s="67">
        <f>SUM(W73:W91)</f>
        <v>0</v>
      </c>
      <c r="X92" s="67">
        <f>SUM(X73:X91)</f>
        <v>373721.70660000003</v>
      </c>
      <c r="Y92" s="67">
        <f>SUM(Y73:Y91)</f>
        <v>4471072.7226</v>
      </c>
      <c r="Z92" s="68">
        <f>SUM(Z73:Z91)</f>
        <v>13</v>
      </c>
      <c r="AA92" s="67">
        <f>SUM(AA73:AA91)</f>
        <v>2901223.8375375001</v>
      </c>
      <c r="AB92" s="67"/>
      <c r="AC92" s="67">
        <f>SUM(AC73:AC91)</f>
        <v>2901223.8375375001</v>
      </c>
    </row>
    <row r="93" spans="1:29" s="36" customFormat="1" ht="15.75" customHeight="1" x14ac:dyDescent="0.2">
      <c r="A93" s="188" t="s">
        <v>51</v>
      </c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38"/>
      <c r="AC93" s="38"/>
    </row>
    <row r="94" spans="1:29" s="36" customFormat="1" ht="15.75" customHeight="1" x14ac:dyDescent="0.2">
      <c r="A94" s="36">
        <v>1</v>
      </c>
      <c r="B94" s="69" t="s">
        <v>59</v>
      </c>
      <c r="C94" s="7"/>
      <c r="D94" s="30" t="s">
        <v>195</v>
      </c>
      <c r="E94" s="30">
        <v>4</v>
      </c>
      <c r="F94" s="30"/>
      <c r="G94" s="8" t="s">
        <v>384</v>
      </c>
      <c r="H94" s="36">
        <v>17697</v>
      </c>
      <c r="I94" s="7" t="s">
        <v>258</v>
      </c>
      <c r="J94" s="20">
        <v>2.34</v>
      </c>
      <c r="K94" s="63">
        <f t="shared" ref="K94:K102" si="131">H94*I94*J94</f>
        <v>154462.95539999998</v>
      </c>
      <c r="L94" s="40">
        <v>25</v>
      </c>
      <c r="M94" s="63">
        <f>K94*L94/100</f>
        <v>38615.738849999994</v>
      </c>
      <c r="W94" s="39"/>
      <c r="X94" s="12">
        <f t="shared" ref="X94:X99" si="132">(K94+M94)*10/100</f>
        <v>19307.869424999997</v>
      </c>
      <c r="Y94" s="12">
        <f t="shared" ref="Y94:Y99" si="133">K94+M94+O94+Q94+U94+W94+S94+X94</f>
        <v>212386.56367499998</v>
      </c>
      <c r="Z94" s="42">
        <v>0.5</v>
      </c>
      <c r="AA94" s="12">
        <f>Y94*Z94</f>
        <v>106193.28183749999</v>
      </c>
      <c r="AB94" s="43">
        <v>1</v>
      </c>
      <c r="AC94" s="12">
        <f t="shared" ref="AC94:AC102" si="134">AA94*AB94</f>
        <v>106193.28183749999</v>
      </c>
    </row>
    <row r="95" spans="1:29" s="36" customFormat="1" ht="45" customHeight="1" x14ac:dyDescent="0.2">
      <c r="A95" s="36">
        <v>2</v>
      </c>
      <c r="B95" s="59" t="s">
        <v>294</v>
      </c>
      <c r="C95" s="53"/>
      <c r="D95" s="20" t="s">
        <v>195</v>
      </c>
      <c r="E95" s="20">
        <v>4</v>
      </c>
      <c r="F95" s="20"/>
      <c r="G95" s="8" t="s">
        <v>323</v>
      </c>
      <c r="H95" s="36">
        <v>17697</v>
      </c>
      <c r="I95" s="20">
        <v>3.61</v>
      </c>
      <c r="J95" s="20">
        <v>2.34</v>
      </c>
      <c r="K95" s="63">
        <f t="shared" si="131"/>
        <v>149493.6378</v>
      </c>
      <c r="L95" s="40">
        <v>25</v>
      </c>
      <c r="M95" s="63">
        <f t="shared" ref="M95" si="135">K95*L95/100</f>
        <v>37373.409449999999</v>
      </c>
      <c r="W95" s="39"/>
      <c r="X95" s="12">
        <f t="shared" si="132"/>
        <v>18686.704725000003</v>
      </c>
      <c r="Y95" s="12">
        <f t="shared" si="133"/>
        <v>205553.75197500002</v>
      </c>
      <c r="Z95" s="51">
        <v>0.25</v>
      </c>
      <c r="AA95" s="12">
        <f t="shared" ref="AA95" si="136">Y95*Z95</f>
        <v>51388.437993750005</v>
      </c>
      <c r="AB95" s="43">
        <v>1</v>
      </c>
      <c r="AC95" s="12">
        <f t="shared" si="134"/>
        <v>51388.437993750005</v>
      </c>
    </row>
    <row r="96" spans="1:29" s="36" customFormat="1" ht="21" customHeight="1" x14ac:dyDescent="0.2">
      <c r="A96" s="36">
        <v>3</v>
      </c>
      <c r="B96" s="69" t="s">
        <v>54</v>
      </c>
      <c r="C96" s="53" t="s">
        <v>240</v>
      </c>
      <c r="D96" s="20" t="s">
        <v>195</v>
      </c>
      <c r="E96" s="20">
        <v>2</v>
      </c>
      <c r="F96" s="20"/>
      <c r="G96" s="8" t="s">
        <v>385</v>
      </c>
      <c r="H96" s="36">
        <v>17697</v>
      </c>
      <c r="I96" s="20">
        <v>4.41</v>
      </c>
      <c r="J96" s="20">
        <v>2.34</v>
      </c>
      <c r="K96" s="63">
        <f t="shared" si="131"/>
        <v>182622.42180000001</v>
      </c>
      <c r="L96" s="40">
        <v>25</v>
      </c>
      <c r="M96" s="63">
        <f t="shared" ref="M96:M102" si="137">K96*L96/100</f>
        <v>45655.605450000003</v>
      </c>
      <c r="P96" s="39"/>
      <c r="Q96" s="39"/>
      <c r="S96" s="39"/>
      <c r="W96" s="39"/>
      <c r="X96" s="12">
        <f>(K96+M96)*10/100</f>
        <v>22827.802725000001</v>
      </c>
      <c r="Y96" s="12">
        <f>K96+M96+O96+Q96+U96+W96+S96+X96</f>
        <v>251105.829975</v>
      </c>
      <c r="Z96" s="42">
        <v>1</v>
      </c>
      <c r="AA96" s="12">
        <f t="shared" ref="AA96:AA102" si="138">Y96*Z96</f>
        <v>251105.829975</v>
      </c>
      <c r="AB96" s="43">
        <v>1</v>
      </c>
      <c r="AC96" s="12">
        <f t="shared" si="134"/>
        <v>251105.829975</v>
      </c>
    </row>
    <row r="97" spans="1:29" s="36" customFormat="1" ht="21" customHeight="1" x14ac:dyDescent="0.2">
      <c r="A97" s="36">
        <v>3</v>
      </c>
      <c r="B97" s="69" t="s">
        <v>54</v>
      </c>
      <c r="C97" s="53"/>
      <c r="D97" s="20" t="s">
        <v>195</v>
      </c>
      <c r="E97" s="20">
        <v>4</v>
      </c>
      <c r="F97" s="20"/>
      <c r="G97" s="8" t="s">
        <v>386</v>
      </c>
      <c r="H97" s="36">
        <v>17697</v>
      </c>
      <c r="I97" s="20">
        <v>3.45</v>
      </c>
      <c r="J97" s="20">
        <v>2.34</v>
      </c>
      <c r="K97" s="63">
        <f t="shared" ref="K97" si="139">H97*I97*J97</f>
        <v>142867.88099999999</v>
      </c>
      <c r="L97" s="40">
        <v>25</v>
      </c>
      <c r="M97" s="63">
        <f t="shared" ref="M97" si="140">K97*L97/100</f>
        <v>35716.970249999998</v>
      </c>
      <c r="P97" s="39"/>
      <c r="Q97" s="39"/>
      <c r="S97" s="39"/>
      <c r="W97" s="39"/>
      <c r="X97" s="12">
        <f>(K97+M97)*10/100</f>
        <v>17858.485125000003</v>
      </c>
      <c r="Y97" s="12">
        <f>K97+M97+O97+Q97+U97+W97+S97+X97</f>
        <v>196443.33637500001</v>
      </c>
      <c r="Z97" s="42">
        <v>0.25</v>
      </c>
      <c r="AA97" s="12">
        <f t="shared" ref="AA97" si="141">Y97*Z97</f>
        <v>49110.834093750003</v>
      </c>
      <c r="AB97" s="43">
        <v>1</v>
      </c>
      <c r="AC97" s="12">
        <f t="shared" si="134"/>
        <v>49110.834093750003</v>
      </c>
    </row>
    <row r="98" spans="1:29" s="36" customFormat="1" ht="25.5" customHeight="1" x14ac:dyDescent="0.2">
      <c r="A98" s="36">
        <v>4</v>
      </c>
      <c r="B98" s="69" t="s">
        <v>60</v>
      </c>
      <c r="C98" s="53" t="s">
        <v>242</v>
      </c>
      <c r="D98" s="20" t="s">
        <v>195</v>
      </c>
      <c r="E98" s="20">
        <v>1</v>
      </c>
      <c r="F98" s="20"/>
      <c r="G98" s="8" t="s">
        <v>387</v>
      </c>
      <c r="H98" s="36">
        <v>17697</v>
      </c>
      <c r="I98" s="20">
        <v>4.53</v>
      </c>
      <c r="J98" s="20">
        <v>2.34</v>
      </c>
      <c r="K98" s="63">
        <f t="shared" si="131"/>
        <v>187591.73939999999</v>
      </c>
      <c r="L98" s="40">
        <v>25</v>
      </c>
      <c r="M98" s="63">
        <f t="shared" si="137"/>
        <v>46897.934849999991</v>
      </c>
      <c r="R98" s="36">
        <v>50</v>
      </c>
      <c r="S98" s="39">
        <f>H98*R98/100</f>
        <v>8848.5</v>
      </c>
      <c r="U98" s="39"/>
      <c r="W98" s="39"/>
      <c r="X98" s="12">
        <f t="shared" ref="X98" si="142">(K98+M98)*10/100</f>
        <v>23448.967424999995</v>
      </c>
      <c r="Y98" s="12">
        <f t="shared" ref="Y98" si="143">K98+M98+O98+Q98+U98+W98+S98+X98</f>
        <v>266787.14167499996</v>
      </c>
      <c r="Z98" s="42">
        <v>1</v>
      </c>
      <c r="AA98" s="12">
        <f t="shared" si="138"/>
        <v>266787.14167499996</v>
      </c>
      <c r="AB98" s="43">
        <v>1</v>
      </c>
      <c r="AC98" s="12">
        <f t="shared" si="134"/>
        <v>266787.14167499996</v>
      </c>
    </row>
    <row r="99" spans="1:29" s="36" customFormat="1" ht="25.5" customHeight="1" x14ac:dyDescent="0.2">
      <c r="A99" s="36">
        <v>4</v>
      </c>
      <c r="B99" s="69" t="s">
        <v>60</v>
      </c>
      <c r="C99" s="53"/>
      <c r="D99" s="20" t="s">
        <v>195</v>
      </c>
      <c r="E99" s="20">
        <v>4</v>
      </c>
      <c r="F99" s="20"/>
      <c r="G99" s="8" t="s">
        <v>356</v>
      </c>
      <c r="H99" s="36">
        <v>17697</v>
      </c>
      <c r="I99" s="20">
        <v>3.32</v>
      </c>
      <c r="J99" s="20">
        <v>2.34</v>
      </c>
      <c r="K99" s="63">
        <f t="shared" si="131"/>
        <v>137484.45359999998</v>
      </c>
      <c r="L99" s="40">
        <v>25</v>
      </c>
      <c r="M99" s="63">
        <f t="shared" si="137"/>
        <v>34371.113399999995</v>
      </c>
      <c r="R99" s="36">
        <v>50</v>
      </c>
      <c r="S99" s="39">
        <f>H99*R99/100</f>
        <v>8848.5</v>
      </c>
      <c r="U99" s="39"/>
      <c r="W99" s="39"/>
      <c r="X99" s="12">
        <f t="shared" si="132"/>
        <v>17185.556700000001</v>
      </c>
      <c r="Y99" s="12">
        <f t="shared" si="133"/>
        <v>197889.6237</v>
      </c>
      <c r="Z99" s="42">
        <v>0.5</v>
      </c>
      <c r="AA99" s="12">
        <f t="shared" si="138"/>
        <v>98944.811849999998</v>
      </c>
      <c r="AB99" s="43">
        <v>1</v>
      </c>
      <c r="AC99" s="12">
        <f t="shared" si="134"/>
        <v>98944.811849999998</v>
      </c>
    </row>
    <row r="100" spans="1:29" s="73" customFormat="1" ht="23.45" customHeight="1" x14ac:dyDescent="0.2">
      <c r="A100" s="36">
        <v>5</v>
      </c>
      <c r="B100" s="83" t="s">
        <v>225</v>
      </c>
      <c r="C100" s="53"/>
      <c r="D100" s="53" t="s">
        <v>195</v>
      </c>
      <c r="E100" s="53">
        <v>4</v>
      </c>
      <c r="F100" s="53"/>
      <c r="G100" s="8" t="s">
        <v>337</v>
      </c>
      <c r="H100" s="73">
        <v>17697</v>
      </c>
      <c r="I100" s="53">
        <v>3.73</v>
      </c>
      <c r="J100" s="20">
        <v>2.34</v>
      </c>
      <c r="K100" s="63">
        <f t="shared" si="131"/>
        <v>154462.95539999998</v>
      </c>
      <c r="L100" s="40">
        <v>25</v>
      </c>
      <c r="M100" s="63">
        <f t="shared" si="137"/>
        <v>38615.738849999994</v>
      </c>
      <c r="U100" s="76"/>
      <c r="W100" s="76"/>
      <c r="X100" s="63">
        <f>(K100+M100)*10/100</f>
        <v>19307.869424999997</v>
      </c>
      <c r="Y100" s="63">
        <f>K100+M100+O100+Q100+U100+W100+S100+X100</f>
        <v>212386.56367499998</v>
      </c>
      <c r="Z100" s="42">
        <v>1</v>
      </c>
      <c r="AA100" s="63">
        <f t="shared" si="138"/>
        <v>212386.56367499998</v>
      </c>
      <c r="AB100" s="43">
        <v>1</v>
      </c>
      <c r="AC100" s="12">
        <f t="shared" si="134"/>
        <v>212386.56367499998</v>
      </c>
    </row>
    <row r="101" spans="1:29" s="73" customFormat="1" ht="23.45" customHeight="1" x14ac:dyDescent="0.2">
      <c r="A101" s="36">
        <v>6</v>
      </c>
      <c r="B101" s="83" t="s">
        <v>226</v>
      </c>
      <c r="C101" s="53"/>
      <c r="D101" s="53" t="s">
        <v>195</v>
      </c>
      <c r="E101" s="53">
        <v>4</v>
      </c>
      <c r="F101" s="53"/>
      <c r="G101" s="8" t="s">
        <v>307</v>
      </c>
      <c r="H101" s="73">
        <v>17697</v>
      </c>
      <c r="I101" s="53">
        <v>3.53</v>
      </c>
      <c r="J101" s="20">
        <v>2.34</v>
      </c>
      <c r="K101" s="63">
        <f t="shared" si="131"/>
        <v>146180.75939999998</v>
      </c>
      <c r="L101" s="40">
        <v>25</v>
      </c>
      <c r="M101" s="63">
        <f t="shared" si="137"/>
        <v>36545.189849999995</v>
      </c>
      <c r="U101" s="76"/>
      <c r="W101" s="76"/>
      <c r="X101" s="63">
        <f>(K101+M101)*10/100</f>
        <v>18272.594924999998</v>
      </c>
      <c r="Y101" s="63">
        <f>K101+M101+O101+Q101+U101+W101+S101+X101</f>
        <v>200998.54417499999</v>
      </c>
      <c r="Z101" s="42">
        <v>1</v>
      </c>
      <c r="AA101" s="63">
        <f t="shared" si="138"/>
        <v>200998.54417499999</v>
      </c>
      <c r="AB101" s="43">
        <v>1</v>
      </c>
      <c r="AC101" s="12">
        <f t="shared" si="134"/>
        <v>200998.54417499999</v>
      </c>
    </row>
    <row r="102" spans="1:29" s="73" customFormat="1" ht="23.45" customHeight="1" x14ac:dyDescent="0.2">
      <c r="A102" s="36">
        <v>7</v>
      </c>
      <c r="B102" s="83" t="s">
        <v>233</v>
      </c>
      <c r="C102" s="53"/>
      <c r="D102" s="53" t="s">
        <v>195</v>
      </c>
      <c r="E102" s="53">
        <v>4</v>
      </c>
      <c r="F102" s="53"/>
      <c r="G102" s="8" t="s">
        <v>452</v>
      </c>
      <c r="H102" s="73">
        <v>17697</v>
      </c>
      <c r="I102" s="53">
        <v>3.36</v>
      </c>
      <c r="J102" s="20">
        <v>2.34</v>
      </c>
      <c r="K102" s="63">
        <f t="shared" si="131"/>
        <v>139140.8928</v>
      </c>
      <c r="L102" s="40">
        <v>25</v>
      </c>
      <c r="M102" s="63">
        <f t="shared" si="137"/>
        <v>34785.2232</v>
      </c>
      <c r="W102" s="76"/>
      <c r="X102" s="63">
        <f>(K102+M102)*10/100</f>
        <v>17392.6116</v>
      </c>
      <c r="Y102" s="63">
        <f>K102+M102+O102+Q102+U102+W102+S102+X102</f>
        <v>191318.72760000001</v>
      </c>
      <c r="Z102" s="42">
        <v>0.5</v>
      </c>
      <c r="AA102" s="63">
        <f t="shared" si="138"/>
        <v>95659.363800000006</v>
      </c>
      <c r="AB102" s="43">
        <v>1</v>
      </c>
      <c r="AC102" s="12">
        <f t="shared" si="134"/>
        <v>95659.363800000006</v>
      </c>
    </row>
    <row r="103" spans="1:29" s="36" customFormat="1" ht="12.75" customHeight="1" x14ac:dyDescent="0.2">
      <c r="A103" s="64"/>
      <c r="B103" s="71" t="s">
        <v>8</v>
      </c>
      <c r="C103" s="65"/>
      <c r="D103" s="64"/>
      <c r="E103" s="64"/>
      <c r="F103" s="64"/>
      <c r="G103" s="85"/>
      <c r="H103" s="64"/>
      <c r="I103" s="21"/>
      <c r="J103" s="21"/>
      <c r="K103" s="78">
        <f>SUM(K94:K102)</f>
        <v>1394307.6965999999</v>
      </c>
      <c r="L103" s="78"/>
      <c r="M103" s="78">
        <f>SUM(M94:M102)</f>
        <v>348576.92414999998</v>
      </c>
      <c r="N103" s="78"/>
      <c r="O103" s="78">
        <f>SUM(O94:O102)</f>
        <v>0</v>
      </c>
      <c r="P103" s="78"/>
      <c r="Q103" s="78">
        <f>SUM(Q94:Q102)</f>
        <v>0</v>
      </c>
      <c r="R103" s="78"/>
      <c r="S103" s="78">
        <f>SUM(S94:S102)</f>
        <v>17697</v>
      </c>
      <c r="T103" s="78"/>
      <c r="U103" s="78">
        <f>SUM(U94:U102)</f>
        <v>0</v>
      </c>
      <c r="V103" s="78"/>
      <c r="W103" s="78">
        <f>SUM(W94:W102)</f>
        <v>0</v>
      </c>
      <c r="X103" s="78">
        <f>SUM(X94:X102)</f>
        <v>174288.46207499999</v>
      </c>
      <c r="Y103" s="78">
        <f>SUM(Y94:Y102)</f>
        <v>1934870.0828249997</v>
      </c>
      <c r="Z103" s="55">
        <f>SUM(Z94:Z102)</f>
        <v>6</v>
      </c>
      <c r="AA103" s="78">
        <f>SUM(AA94:AA102)</f>
        <v>1332574.809075</v>
      </c>
      <c r="AB103" s="78"/>
      <c r="AC103" s="78">
        <f>SUM(AC94:AC102)</f>
        <v>1332574.809075</v>
      </c>
    </row>
    <row r="104" spans="1:29" s="36" customFormat="1" x14ac:dyDescent="0.2">
      <c r="A104" s="188" t="s">
        <v>31</v>
      </c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38"/>
      <c r="AC104" s="38"/>
    </row>
    <row r="105" spans="1:29" s="36" customFormat="1" ht="24" customHeight="1" x14ac:dyDescent="0.2">
      <c r="A105" s="36">
        <v>1</v>
      </c>
      <c r="B105" s="69" t="s">
        <v>200</v>
      </c>
      <c r="C105" s="53" t="s">
        <v>242</v>
      </c>
      <c r="D105" s="20" t="s">
        <v>195</v>
      </c>
      <c r="E105" s="20">
        <v>1</v>
      </c>
      <c r="F105" s="20"/>
      <c r="G105" s="8" t="s">
        <v>319</v>
      </c>
      <c r="H105" s="36">
        <v>17697</v>
      </c>
      <c r="I105" s="20">
        <v>4.53</v>
      </c>
      <c r="J105" s="20">
        <v>2.34</v>
      </c>
      <c r="K105" s="63">
        <f t="shared" ref="K105:K121" si="144">H105*I105*J105</f>
        <v>187591.73939999999</v>
      </c>
      <c r="L105" s="40">
        <v>25</v>
      </c>
      <c r="M105" s="63">
        <f t="shared" ref="M105:M110" si="145">K105*L105/100</f>
        <v>46897.934849999991</v>
      </c>
      <c r="N105" s="36">
        <v>25</v>
      </c>
      <c r="O105" s="39">
        <f>H105*N105/100</f>
        <v>4424.25</v>
      </c>
      <c r="P105" s="39">
        <v>40</v>
      </c>
      <c r="Q105" s="39">
        <f t="shared" ref="Q105:Q117" si="146">H105*P105/100</f>
        <v>7078.8</v>
      </c>
      <c r="S105" s="39"/>
      <c r="W105" s="39"/>
      <c r="X105" s="12">
        <f t="shared" ref="X105:X121" si="147">(K105+M105)*10/100</f>
        <v>23448.967424999995</v>
      </c>
      <c r="Y105" s="12">
        <f t="shared" ref="Y105:Y110" si="148">K105+M105+O105+Q105+U105+W105+S105+X105</f>
        <v>269441.69167499995</v>
      </c>
      <c r="Z105" s="42">
        <v>1</v>
      </c>
      <c r="AA105" s="12">
        <f t="shared" ref="AA105:AA121" si="149">Y105*Z105</f>
        <v>269441.69167499995</v>
      </c>
      <c r="AB105" s="43">
        <v>1</v>
      </c>
      <c r="AC105" s="12">
        <f t="shared" ref="AC105:AC121" si="150">AA105*AB105</f>
        <v>269441.69167499995</v>
      </c>
    </row>
    <row r="106" spans="1:29" s="36" customFormat="1" ht="15" customHeight="1" x14ac:dyDescent="0.2">
      <c r="A106" s="36">
        <v>2</v>
      </c>
      <c r="B106" s="69" t="s">
        <v>61</v>
      </c>
      <c r="C106" s="53" t="s">
        <v>240</v>
      </c>
      <c r="D106" s="20" t="s">
        <v>195</v>
      </c>
      <c r="E106" s="20">
        <v>2</v>
      </c>
      <c r="F106" s="20"/>
      <c r="G106" s="8" t="s">
        <v>388</v>
      </c>
      <c r="H106" s="36">
        <v>17697</v>
      </c>
      <c r="I106" s="20">
        <v>4.41</v>
      </c>
      <c r="J106" s="20">
        <v>2.34</v>
      </c>
      <c r="K106" s="63">
        <f t="shared" si="144"/>
        <v>182622.42180000001</v>
      </c>
      <c r="L106" s="40">
        <v>25</v>
      </c>
      <c r="M106" s="63">
        <f t="shared" si="145"/>
        <v>45655.605450000003</v>
      </c>
      <c r="P106" s="39">
        <v>40</v>
      </c>
      <c r="Q106" s="39">
        <f>H106*P106/100</f>
        <v>7078.8</v>
      </c>
      <c r="R106" s="39"/>
      <c r="S106" s="39"/>
      <c r="W106" s="39"/>
      <c r="X106" s="12">
        <f>(K106+M106)*10/100</f>
        <v>22827.802725000001</v>
      </c>
      <c r="Y106" s="12">
        <f t="shared" si="148"/>
        <v>258184.62997499999</v>
      </c>
      <c r="Z106" s="42">
        <v>1</v>
      </c>
      <c r="AA106" s="12">
        <f>Y106*Z106</f>
        <v>258184.62997499999</v>
      </c>
      <c r="AB106" s="43">
        <v>1</v>
      </c>
      <c r="AC106" s="12">
        <f t="shared" si="150"/>
        <v>258184.62997499999</v>
      </c>
    </row>
    <row r="107" spans="1:29" s="36" customFormat="1" ht="15" customHeight="1" x14ac:dyDescent="0.2">
      <c r="A107" s="36">
        <v>3</v>
      </c>
      <c r="B107" s="69" t="s">
        <v>62</v>
      </c>
      <c r="C107" s="53" t="s">
        <v>240</v>
      </c>
      <c r="D107" s="20" t="s">
        <v>195</v>
      </c>
      <c r="E107" s="20">
        <v>2</v>
      </c>
      <c r="F107" s="20"/>
      <c r="G107" s="8" t="s">
        <v>388</v>
      </c>
      <c r="H107" s="36">
        <v>17697</v>
      </c>
      <c r="I107" s="20">
        <v>4.41</v>
      </c>
      <c r="J107" s="20">
        <v>2.34</v>
      </c>
      <c r="K107" s="63">
        <f t="shared" si="144"/>
        <v>182622.42180000001</v>
      </c>
      <c r="L107" s="40">
        <v>25</v>
      </c>
      <c r="M107" s="63">
        <f t="shared" si="145"/>
        <v>45655.605450000003</v>
      </c>
      <c r="P107" s="39">
        <v>40</v>
      </c>
      <c r="Q107" s="39">
        <f>H107*P107/100</f>
        <v>7078.8</v>
      </c>
      <c r="R107" s="39"/>
      <c r="S107" s="39"/>
      <c r="W107" s="39"/>
      <c r="X107" s="12">
        <f>(K107+M107)*10/100</f>
        <v>22827.802725000001</v>
      </c>
      <c r="Y107" s="12">
        <f t="shared" si="148"/>
        <v>258184.62997499999</v>
      </c>
      <c r="Z107" s="42">
        <v>0.25</v>
      </c>
      <c r="AA107" s="12">
        <f>Y107*Z107</f>
        <v>64546.157493749997</v>
      </c>
      <c r="AB107" s="43">
        <v>1</v>
      </c>
      <c r="AC107" s="12">
        <f t="shared" si="150"/>
        <v>64546.157493749997</v>
      </c>
    </row>
    <row r="108" spans="1:29" s="36" customFormat="1" ht="15" customHeight="1" x14ac:dyDescent="0.2">
      <c r="A108" s="36">
        <v>4</v>
      </c>
      <c r="B108" s="69" t="s">
        <v>63</v>
      </c>
      <c r="C108" s="53" t="s">
        <v>242</v>
      </c>
      <c r="D108" s="20" t="s">
        <v>195</v>
      </c>
      <c r="E108" s="20">
        <v>1</v>
      </c>
      <c r="F108" s="20"/>
      <c r="G108" s="8" t="s">
        <v>389</v>
      </c>
      <c r="H108" s="36">
        <v>17697</v>
      </c>
      <c r="I108" s="20">
        <v>4.53</v>
      </c>
      <c r="J108" s="20">
        <v>2.34</v>
      </c>
      <c r="K108" s="63">
        <f t="shared" si="144"/>
        <v>187591.73939999999</v>
      </c>
      <c r="L108" s="40">
        <v>25</v>
      </c>
      <c r="M108" s="63">
        <f t="shared" si="145"/>
        <v>46897.934849999991</v>
      </c>
      <c r="P108" s="39">
        <v>40</v>
      </c>
      <c r="Q108" s="39">
        <f>H108*P108/100</f>
        <v>7078.8</v>
      </c>
      <c r="S108" s="39"/>
      <c r="W108" s="39"/>
      <c r="X108" s="12">
        <f>(K108+M108)*10/100</f>
        <v>23448.967424999995</v>
      </c>
      <c r="Y108" s="12">
        <f t="shared" si="148"/>
        <v>265017.44167499995</v>
      </c>
      <c r="Z108" s="42">
        <v>0.5</v>
      </c>
      <c r="AA108" s="12">
        <f>Y108*Z108</f>
        <v>132508.72083749998</v>
      </c>
      <c r="AB108" s="43">
        <v>1</v>
      </c>
      <c r="AC108" s="12">
        <f t="shared" si="150"/>
        <v>132508.72083749998</v>
      </c>
    </row>
    <row r="109" spans="1:29" s="36" customFormat="1" ht="15" customHeight="1" x14ac:dyDescent="0.2">
      <c r="A109" s="36">
        <v>5</v>
      </c>
      <c r="B109" s="69" t="s">
        <v>211</v>
      </c>
      <c r="C109" s="53" t="s">
        <v>242</v>
      </c>
      <c r="D109" s="20" t="s">
        <v>195</v>
      </c>
      <c r="E109" s="20">
        <v>1</v>
      </c>
      <c r="F109" s="20"/>
      <c r="G109" s="8" t="s">
        <v>389</v>
      </c>
      <c r="H109" s="36">
        <v>17697</v>
      </c>
      <c r="I109" s="20">
        <v>4.53</v>
      </c>
      <c r="J109" s="20">
        <v>2.34</v>
      </c>
      <c r="K109" s="63">
        <f t="shared" si="144"/>
        <v>187591.73939999999</v>
      </c>
      <c r="L109" s="40">
        <v>25</v>
      </c>
      <c r="M109" s="63">
        <f t="shared" si="145"/>
        <v>46897.934849999991</v>
      </c>
      <c r="P109" s="39">
        <v>60</v>
      </c>
      <c r="Q109" s="39">
        <f>K109*P109/100</f>
        <v>112555.04364</v>
      </c>
      <c r="S109" s="39"/>
      <c r="W109" s="39"/>
      <c r="X109" s="12">
        <f>(K109+M109)*10/100</f>
        <v>23448.967424999995</v>
      </c>
      <c r="Y109" s="12">
        <f t="shared" si="148"/>
        <v>370493.68531499995</v>
      </c>
      <c r="Z109" s="42">
        <v>0.5</v>
      </c>
      <c r="AA109" s="12">
        <f>Y109*Z109</f>
        <v>185246.84265749998</v>
      </c>
      <c r="AB109" s="43">
        <v>1</v>
      </c>
      <c r="AC109" s="12">
        <f t="shared" si="150"/>
        <v>185246.84265749998</v>
      </c>
    </row>
    <row r="110" spans="1:29" s="36" customFormat="1" ht="15" customHeight="1" x14ac:dyDescent="0.2">
      <c r="A110" s="36">
        <v>6</v>
      </c>
      <c r="B110" s="69" t="s">
        <v>64</v>
      </c>
      <c r="C110" s="53" t="s">
        <v>240</v>
      </c>
      <c r="D110" s="20" t="s">
        <v>195</v>
      </c>
      <c r="E110" s="20">
        <v>2</v>
      </c>
      <c r="F110" s="20"/>
      <c r="G110" s="8" t="s">
        <v>390</v>
      </c>
      <c r="H110" s="36">
        <v>17697</v>
      </c>
      <c r="I110" s="20">
        <v>4.41</v>
      </c>
      <c r="J110" s="20">
        <v>2.34</v>
      </c>
      <c r="K110" s="63">
        <f t="shared" si="144"/>
        <v>182622.42180000001</v>
      </c>
      <c r="L110" s="40">
        <v>25</v>
      </c>
      <c r="M110" s="63">
        <f t="shared" si="145"/>
        <v>45655.605450000003</v>
      </c>
      <c r="P110" s="39">
        <v>40</v>
      </c>
      <c r="Q110" s="39">
        <f>H110*P110/100</f>
        <v>7078.8</v>
      </c>
      <c r="S110" s="39"/>
      <c r="W110" s="39"/>
      <c r="X110" s="12">
        <f>(K110+M110)*10/100</f>
        <v>22827.802725000001</v>
      </c>
      <c r="Y110" s="12">
        <f t="shared" si="148"/>
        <v>258184.62997499999</v>
      </c>
      <c r="Z110" s="42">
        <v>1</v>
      </c>
      <c r="AA110" s="12">
        <f>Y110*Z110</f>
        <v>258184.62997499999</v>
      </c>
      <c r="AB110" s="43">
        <v>1</v>
      </c>
      <c r="AC110" s="12">
        <f t="shared" si="150"/>
        <v>258184.62997499999</v>
      </c>
    </row>
    <row r="111" spans="1:29" s="36" customFormat="1" ht="15" customHeight="1" x14ac:dyDescent="0.2">
      <c r="A111" s="36">
        <v>7</v>
      </c>
      <c r="B111" s="69" t="s">
        <v>65</v>
      </c>
      <c r="C111" s="53"/>
      <c r="D111" s="20" t="s">
        <v>195</v>
      </c>
      <c r="E111" s="20">
        <v>4</v>
      </c>
      <c r="F111" s="20"/>
      <c r="G111" s="8" t="s">
        <v>386</v>
      </c>
      <c r="H111" s="36">
        <v>17697</v>
      </c>
      <c r="I111" s="20">
        <v>3.45</v>
      </c>
      <c r="J111" s="20">
        <v>2.34</v>
      </c>
      <c r="K111" s="63">
        <f t="shared" si="144"/>
        <v>142867.88099999999</v>
      </c>
      <c r="L111" s="40">
        <v>25</v>
      </c>
      <c r="M111" s="63">
        <f t="shared" ref="M111:M121" si="151">K111*L111/100</f>
        <v>35716.970249999998</v>
      </c>
      <c r="P111" s="39">
        <v>40</v>
      </c>
      <c r="Q111" s="39">
        <f t="shared" si="146"/>
        <v>7078.8</v>
      </c>
      <c r="S111" s="39"/>
      <c r="W111" s="39"/>
      <c r="X111" s="12">
        <f t="shared" si="147"/>
        <v>17858.485125000003</v>
      </c>
      <c r="Y111" s="12">
        <f t="shared" ref="Y111:Y121" si="152">K111+M111+O111+Q111+U111+W111+S111+X111</f>
        <v>203522.136375</v>
      </c>
      <c r="Z111" s="42">
        <v>1</v>
      </c>
      <c r="AA111" s="12">
        <f t="shared" si="149"/>
        <v>203522.136375</v>
      </c>
      <c r="AB111" s="43">
        <v>1</v>
      </c>
      <c r="AC111" s="12">
        <f t="shared" si="150"/>
        <v>203522.136375</v>
      </c>
    </row>
    <row r="112" spans="1:29" s="64" customFormat="1" ht="15" customHeight="1" x14ac:dyDescent="0.2">
      <c r="A112" s="36">
        <v>8</v>
      </c>
      <c r="B112" s="69" t="s">
        <v>65</v>
      </c>
      <c r="C112" s="53" t="s">
        <v>240</v>
      </c>
      <c r="D112" s="20" t="s">
        <v>195</v>
      </c>
      <c r="E112" s="20">
        <v>2</v>
      </c>
      <c r="F112" s="20"/>
      <c r="G112" s="8" t="s">
        <v>311</v>
      </c>
      <c r="H112" s="36">
        <v>17697</v>
      </c>
      <c r="I112" s="20">
        <v>4.41</v>
      </c>
      <c r="J112" s="20">
        <v>2.34</v>
      </c>
      <c r="K112" s="63">
        <f t="shared" si="144"/>
        <v>182622.42180000001</v>
      </c>
      <c r="L112" s="40">
        <v>25</v>
      </c>
      <c r="M112" s="63">
        <f t="shared" si="151"/>
        <v>45655.605450000003</v>
      </c>
      <c r="N112" s="36"/>
      <c r="O112" s="36"/>
      <c r="P112" s="39">
        <v>40</v>
      </c>
      <c r="Q112" s="39">
        <f t="shared" si="146"/>
        <v>7078.8</v>
      </c>
      <c r="R112" s="36"/>
      <c r="S112" s="39"/>
      <c r="T112" s="36"/>
      <c r="U112" s="36"/>
      <c r="V112" s="36"/>
      <c r="W112" s="39"/>
      <c r="X112" s="12">
        <f t="shared" si="147"/>
        <v>22827.802725000001</v>
      </c>
      <c r="Y112" s="12">
        <f t="shared" si="152"/>
        <v>258184.62997499999</v>
      </c>
      <c r="Z112" s="42">
        <v>1</v>
      </c>
      <c r="AA112" s="12">
        <f t="shared" si="149"/>
        <v>258184.62997499999</v>
      </c>
      <c r="AB112" s="43">
        <v>1</v>
      </c>
      <c r="AC112" s="12">
        <f t="shared" si="150"/>
        <v>258184.62997499999</v>
      </c>
    </row>
    <row r="113" spans="1:29" s="64" customFormat="1" ht="15" customHeight="1" x14ac:dyDescent="0.2">
      <c r="A113" s="36">
        <v>9</v>
      </c>
      <c r="B113" s="69" t="s">
        <v>65</v>
      </c>
      <c r="C113" s="53" t="s">
        <v>242</v>
      </c>
      <c r="D113" s="20" t="s">
        <v>195</v>
      </c>
      <c r="E113" s="20">
        <v>1</v>
      </c>
      <c r="F113" s="20"/>
      <c r="G113" s="8" t="s">
        <v>389</v>
      </c>
      <c r="H113" s="36">
        <v>17697</v>
      </c>
      <c r="I113" s="20">
        <v>4.53</v>
      </c>
      <c r="J113" s="20">
        <v>2.34</v>
      </c>
      <c r="K113" s="63">
        <f t="shared" si="144"/>
        <v>187591.73939999999</v>
      </c>
      <c r="L113" s="40">
        <v>25</v>
      </c>
      <c r="M113" s="63">
        <f t="shared" ref="M113" si="153">K113*L113/100</f>
        <v>46897.934849999991</v>
      </c>
      <c r="N113" s="36"/>
      <c r="O113" s="36"/>
      <c r="P113" s="39">
        <v>40</v>
      </c>
      <c r="Q113" s="39">
        <f t="shared" ref="Q113" si="154">H113*P113/100</f>
        <v>7078.8</v>
      </c>
      <c r="R113" s="36"/>
      <c r="S113" s="39"/>
      <c r="T113" s="36"/>
      <c r="U113" s="36"/>
      <c r="V113" s="36"/>
      <c r="W113" s="39"/>
      <c r="X113" s="12">
        <f t="shared" ref="X113" si="155">(K113+M113)*10/100</f>
        <v>23448.967424999995</v>
      </c>
      <c r="Y113" s="12">
        <f t="shared" ref="Y113" si="156">K113+M113+O113+Q113+U113+W113+S113+X113</f>
        <v>265017.44167499995</v>
      </c>
      <c r="Z113" s="42">
        <v>0.25</v>
      </c>
      <c r="AA113" s="12">
        <f t="shared" ref="AA113" si="157">Y113*Z113</f>
        <v>66254.360418749988</v>
      </c>
      <c r="AB113" s="43">
        <v>1</v>
      </c>
      <c r="AC113" s="12">
        <f t="shared" si="150"/>
        <v>66254.360418749988</v>
      </c>
    </row>
    <row r="114" spans="1:29" s="36" customFormat="1" ht="15" customHeight="1" x14ac:dyDescent="0.2">
      <c r="A114" s="36">
        <v>10</v>
      </c>
      <c r="B114" s="69" t="s">
        <v>66</v>
      </c>
      <c r="C114" s="53" t="s">
        <v>240</v>
      </c>
      <c r="D114" s="20" t="s">
        <v>195</v>
      </c>
      <c r="E114" s="20">
        <v>2</v>
      </c>
      <c r="F114" s="20"/>
      <c r="G114" s="8" t="s">
        <v>391</v>
      </c>
      <c r="H114" s="36">
        <v>17697</v>
      </c>
      <c r="I114" s="20">
        <v>4.41</v>
      </c>
      <c r="J114" s="20">
        <v>2.34</v>
      </c>
      <c r="K114" s="63">
        <f t="shared" si="144"/>
        <v>182622.42180000001</v>
      </c>
      <c r="L114" s="40">
        <v>25</v>
      </c>
      <c r="M114" s="63">
        <f t="shared" si="151"/>
        <v>45655.605450000003</v>
      </c>
      <c r="P114" s="39">
        <v>220</v>
      </c>
      <c r="Q114" s="39">
        <f t="shared" si="146"/>
        <v>38933.4</v>
      </c>
      <c r="S114" s="39"/>
      <c r="W114" s="39"/>
      <c r="X114" s="12">
        <f t="shared" si="147"/>
        <v>22827.802725000001</v>
      </c>
      <c r="Y114" s="12">
        <f t="shared" si="152"/>
        <v>290039.22997500002</v>
      </c>
      <c r="Z114" s="42">
        <v>1</v>
      </c>
      <c r="AA114" s="12">
        <f t="shared" si="149"/>
        <v>290039.22997500002</v>
      </c>
      <c r="AB114" s="43">
        <v>1</v>
      </c>
      <c r="AC114" s="12">
        <f t="shared" si="150"/>
        <v>290039.22997500002</v>
      </c>
    </row>
    <row r="115" spans="1:29" s="36" customFormat="1" ht="15" customHeight="1" x14ac:dyDescent="0.2">
      <c r="A115" s="36">
        <v>11</v>
      </c>
      <c r="B115" s="69" t="s">
        <v>67</v>
      </c>
      <c r="C115" s="53"/>
      <c r="D115" s="20" t="s">
        <v>195</v>
      </c>
      <c r="E115" s="20">
        <v>4</v>
      </c>
      <c r="F115" s="20"/>
      <c r="G115" s="8" t="s">
        <v>392</v>
      </c>
      <c r="H115" s="36">
        <v>17697</v>
      </c>
      <c r="I115" s="20">
        <v>3.73</v>
      </c>
      <c r="J115" s="20">
        <v>2.34</v>
      </c>
      <c r="K115" s="63">
        <f t="shared" si="144"/>
        <v>154462.95539999998</v>
      </c>
      <c r="L115" s="40">
        <v>25</v>
      </c>
      <c r="M115" s="63">
        <f t="shared" si="151"/>
        <v>38615.738849999994</v>
      </c>
      <c r="P115" s="39">
        <v>100</v>
      </c>
      <c r="Q115" s="39">
        <f t="shared" si="146"/>
        <v>17697</v>
      </c>
      <c r="S115" s="39"/>
      <c r="W115" s="39"/>
      <c r="X115" s="12">
        <f t="shared" si="147"/>
        <v>19307.869424999997</v>
      </c>
      <c r="Y115" s="12">
        <f t="shared" si="152"/>
        <v>230083.56367499998</v>
      </c>
      <c r="Z115" s="42">
        <v>1</v>
      </c>
      <c r="AA115" s="12">
        <f t="shared" si="149"/>
        <v>230083.56367499998</v>
      </c>
      <c r="AB115" s="43">
        <v>1</v>
      </c>
      <c r="AC115" s="12">
        <f t="shared" si="150"/>
        <v>230083.56367499998</v>
      </c>
    </row>
    <row r="116" spans="1:29" s="36" customFormat="1" ht="15" customHeight="1" x14ac:dyDescent="0.2">
      <c r="A116" s="36">
        <v>12</v>
      </c>
      <c r="B116" s="69" t="s">
        <v>67</v>
      </c>
      <c r="C116" s="53"/>
      <c r="D116" s="20" t="s">
        <v>195</v>
      </c>
      <c r="E116" s="20">
        <v>4</v>
      </c>
      <c r="F116" s="20"/>
      <c r="G116" s="8" t="s">
        <v>393</v>
      </c>
      <c r="H116" s="36">
        <v>17697</v>
      </c>
      <c r="I116" s="20">
        <v>3.73</v>
      </c>
      <c r="J116" s="20">
        <v>2.34</v>
      </c>
      <c r="K116" s="63">
        <f t="shared" si="144"/>
        <v>154462.95539999998</v>
      </c>
      <c r="L116" s="40">
        <v>25</v>
      </c>
      <c r="M116" s="63">
        <f t="shared" si="151"/>
        <v>38615.738849999994</v>
      </c>
      <c r="P116" s="39">
        <v>100</v>
      </c>
      <c r="Q116" s="39">
        <f t="shared" si="146"/>
        <v>17697</v>
      </c>
      <c r="S116" s="39"/>
      <c r="W116" s="39"/>
      <c r="X116" s="12">
        <f t="shared" si="147"/>
        <v>19307.869424999997</v>
      </c>
      <c r="Y116" s="12">
        <f t="shared" si="152"/>
        <v>230083.56367499998</v>
      </c>
      <c r="Z116" s="42">
        <v>1</v>
      </c>
      <c r="AA116" s="12">
        <f t="shared" si="149"/>
        <v>230083.56367499998</v>
      </c>
      <c r="AB116" s="43">
        <v>1</v>
      </c>
      <c r="AC116" s="12">
        <f t="shared" si="150"/>
        <v>230083.56367499998</v>
      </c>
    </row>
    <row r="117" spans="1:29" s="36" customFormat="1" ht="15" customHeight="1" x14ac:dyDescent="0.2">
      <c r="A117" s="36">
        <v>13</v>
      </c>
      <c r="B117" s="69" t="s">
        <v>67</v>
      </c>
      <c r="C117" s="53" t="s">
        <v>242</v>
      </c>
      <c r="D117" s="20" t="s">
        <v>195</v>
      </c>
      <c r="E117" s="20">
        <v>1</v>
      </c>
      <c r="F117" s="20"/>
      <c r="G117" s="8" t="s">
        <v>342</v>
      </c>
      <c r="H117" s="36">
        <v>17697</v>
      </c>
      <c r="I117" s="20">
        <v>4.53</v>
      </c>
      <c r="J117" s="20">
        <v>2.34</v>
      </c>
      <c r="K117" s="63">
        <f t="shared" si="144"/>
        <v>187591.73939999999</v>
      </c>
      <c r="L117" s="40">
        <v>25</v>
      </c>
      <c r="M117" s="63">
        <f t="shared" si="151"/>
        <v>46897.934849999991</v>
      </c>
      <c r="P117" s="39">
        <v>100</v>
      </c>
      <c r="Q117" s="39">
        <f t="shared" si="146"/>
        <v>17697</v>
      </c>
      <c r="S117" s="39"/>
      <c r="W117" s="39"/>
      <c r="X117" s="12">
        <f t="shared" si="147"/>
        <v>23448.967424999995</v>
      </c>
      <c r="Y117" s="12">
        <f t="shared" si="152"/>
        <v>275635.64167499996</v>
      </c>
      <c r="Z117" s="42">
        <v>1</v>
      </c>
      <c r="AA117" s="12">
        <f t="shared" si="149"/>
        <v>275635.64167499996</v>
      </c>
      <c r="AB117" s="43">
        <v>1</v>
      </c>
      <c r="AC117" s="12">
        <f t="shared" si="150"/>
        <v>275635.64167499996</v>
      </c>
    </row>
    <row r="118" spans="1:29" s="36" customFormat="1" ht="22.9" customHeight="1" x14ac:dyDescent="0.2">
      <c r="A118" s="36">
        <v>14</v>
      </c>
      <c r="B118" s="69" t="s">
        <v>197</v>
      </c>
      <c r="C118" s="7" t="s">
        <v>240</v>
      </c>
      <c r="D118" s="20" t="s">
        <v>195</v>
      </c>
      <c r="E118" s="20">
        <v>2</v>
      </c>
      <c r="F118" s="20"/>
      <c r="G118" s="8" t="s">
        <v>394</v>
      </c>
      <c r="H118" s="36">
        <v>17697</v>
      </c>
      <c r="I118" s="7" t="s">
        <v>310</v>
      </c>
      <c r="J118" s="20">
        <v>2.34</v>
      </c>
      <c r="K118" s="63">
        <f t="shared" si="144"/>
        <v>176410.77479999998</v>
      </c>
      <c r="L118" s="40">
        <v>25</v>
      </c>
      <c r="M118" s="63">
        <f t="shared" si="151"/>
        <v>44102.693699999989</v>
      </c>
      <c r="P118" s="39"/>
      <c r="Q118" s="39"/>
      <c r="R118" s="39"/>
      <c r="S118" s="39"/>
      <c r="W118" s="39"/>
      <c r="X118" s="12">
        <f t="shared" si="147"/>
        <v>22051.346849999994</v>
      </c>
      <c r="Y118" s="12">
        <f t="shared" si="152"/>
        <v>242564.81534999996</v>
      </c>
      <c r="Z118" s="42">
        <v>1</v>
      </c>
      <c r="AA118" s="12">
        <f t="shared" si="149"/>
        <v>242564.81534999996</v>
      </c>
      <c r="AB118" s="43">
        <v>1</v>
      </c>
      <c r="AC118" s="12">
        <f t="shared" si="150"/>
        <v>242564.81534999996</v>
      </c>
    </row>
    <row r="119" spans="1:29" s="36" customFormat="1" ht="23.25" customHeight="1" x14ac:dyDescent="0.2">
      <c r="A119" s="36">
        <v>15</v>
      </c>
      <c r="B119" s="69" t="s">
        <v>201</v>
      </c>
      <c r="C119" s="53"/>
      <c r="D119" s="20" t="s">
        <v>195</v>
      </c>
      <c r="E119" s="20">
        <v>4</v>
      </c>
      <c r="F119" s="20"/>
      <c r="G119" s="8" t="s">
        <v>336</v>
      </c>
      <c r="H119" s="36">
        <v>17697</v>
      </c>
      <c r="I119" s="20">
        <v>3.73</v>
      </c>
      <c r="J119" s="20">
        <v>2.34</v>
      </c>
      <c r="K119" s="63">
        <f t="shared" si="144"/>
        <v>154462.95539999998</v>
      </c>
      <c r="L119" s="40">
        <v>25</v>
      </c>
      <c r="M119" s="63">
        <f t="shared" ref="M119:M120" si="158">K119*L119/100</f>
        <v>38615.738849999994</v>
      </c>
      <c r="P119" s="39"/>
      <c r="Q119" s="39"/>
      <c r="R119" s="39"/>
      <c r="S119" s="39"/>
      <c r="W119" s="39"/>
      <c r="X119" s="12">
        <f t="shared" ref="X119:X120" si="159">(K119+M119)*10/100</f>
        <v>19307.869424999997</v>
      </c>
      <c r="Y119" s="12">
        <f t="shared" ref="Y119:Y120" si="160">K119+M119+O119+Q119+U119+W119+S119+X119</f>
        <v>212386.56367499998</v>
      </c>
      <c r="Z119" s="42">
        <v>0.5</v>
      </c>
      <c r="AA119" s="12">
        <f t="shared" ref="AA119:AA120" si="161">Y119*Z119</f>
        <v>106193.28183749999</v>
      </c>
      <c r="AB119" s="43">
        <v>1</v>
      </c>
      <c r="AC119" s="12">
        <f t="shared" si="150"/>
        <v>106193.28183749999</v>
      </c>
    </row>
    <row r="120" spans="1:29" s="36" customFormat="1" ht="24" x14ac:dyDescent="0.2">
      <c r="A120" s="36">
        <v>16</v>
      </c>
      <c r="B120" s="69" t="s">
        <v>295</v>
      </c>
      <c r="C120" s="53"/>
      <c r="D120" s="20" t="s">
        <v>195</v>
      </c>
      <c r="E120" s="30">
        <v>4</v>
      </c>
      <c r="F120" s="30"/>
      <c r="G120" s="8" t="s">
        <v>381</v>
      </c>
      <c r="H120" s="36">
        <v>17697</v>
      </c>
      <c r="I120" s="7" t="s">
        <v>259</v>
      </c>
      <c r="J120" s="20">
        <v>2.34</v>
      </c>
      <c r="K120" s="63">
        <f t="shared" ref="K120" si="162">H120*I120*J120</f>
        <v>149493.6378</v>
      </c>
      <c r="L120" s="40">
        <v>25</v>
      </c>
      <c r="M120" s="63">
        <f t="shared" si="158"/>
        <v>37373.409449999999</v>
      </c>
      <c r="P120" s="39">
        <v>60</v>
      </c>
      <c r="Q120" s="39">
        <f t="shared" ref="Q120" si="163">H120*P120/100</f>
        <v>10618.2</v>
      </c>
      <c r="R120" s="39"/>
      <c r="S120" s="39"/>
      <c r="W120" s="39"/>
      <c r="X120" s="12">
        <f t="shared" si="159"/>
        <v>18686.704725000003</v>
      </c>
      <c r="Y120" s="12">
        <f t="shared" si="160"/>
        <v>216171.95197500003</v>
      </c>
      <c r="Z120" s="42">
        <v>0.25</v>
      </c>
      <c r="AA120" s="12">
        <f t="shared" si="161"/>
        <v>54042.987993750008</v>
      </c>
      <c r="AB120" s="43">
        <v>1</v>
      </c>
      <c r="AC120" s="12">
        <f t="shared" si="150"/>
        <v>54042.987993750008</v>
      </c>
    </row>
    <row r="121" spans="1:29" s="36" customFormat="1" ht="24" x14ac:dyDescent="0.2">
      <c r="A121" s="36">
        <v>17</v>
      </c>
      <c r="B121" s="69" t="s">
        <v>295</v>
      </c>
      <c r="C121" s="53"/>
      <c r="D121" s="20" t="s">
        <v>195</v>
      </c>
      <c r="E121" s="30">
        <v>4</v>
      </c>
      <c r="F121" s="30"/>
      <c r="G121" s="8" t="s">
        <v>395</v>
      </c>
      <c r="H121" s="36">
        <v>17697</v>
      </c>
      <c r="I121" s="7" t="s">
        <v>241</v>
      </c>
      <c r="J121" s="20">
        <v>2.34</v>
      </c>
      <c r="K121" s="63">
        <f t="shared" si="144"/>
        <v>147837.19859999997</v>
      </c>
      <c r="L121" s="40">
        <v>25</v>
      </c>
      <c r="M121" s="63">
        <f t="shared" si="151"/>
        <v>36959.299649999994</v>
      </c>
      <c r="P121" s="39">
        <v>60</v>
      </c>
      <c r="Q121" s="39">
        <f t="shared" ref="Q121" si="164">H121*P121/100</f>
        <v>10618.2</v>
      </c>
      <c r="R121" s="39"/>
      <c r="S121" s="39"/>
      <c r="W121" s="39"/>
      <c r="X121" s="12">
        <f t="shared" si="147"/>
        <v>18479.649824999997</v>
      </c>
      <c r="Y121" s="12">
        <f t="shared" si="152"/>
        <v>213894.34807499999</v>
      </c>
      <c r="Z121" s="42">
        <v>0.25</v>
      </c>
      <c r="AA121" s="12">
        <f t="shared" si="149"/>
        <v>53473.587018749997</v>
      </c>
      <c r="AB121" s="43">
        <v>1</v>
      </c>
      <c r="AC121" s="12">
        <f t="shared" si="150"/>
        <v>53473.587018749997</v>
      </c>
    </row>
    <row r="122" spans="1:29" s="36" customFormat="1" ht="12.75" customHeight="1" x14ac:dyDescent="0.2">
      <c r="A122" s="64"/>
      <c r="B122" s="71" t="s">
        <v>8</v>
      </c>
      <c r="C122" s="65"/>
      <c r="D122" s="64"/>
      <c r="E122" s="64"/>
      <c r="F122" s="64"/>
      <c r="G122" s="66"/>
      <c r="H122" s="64"/>
      <c r="I122" s="21"/>
      <c r="J122" s="21"/>
      <c r="K122" s="67">
        <f>SUM(K105:K121)</f>
        <v>2931069.1643999992</v>
      </c>
      <c r="L122" s="67"/>
      <c r="M122" s="67">
        <f>SUM(M105:M121)</f>
        <v>732767.2910999998</v>
      </c>
      <c r="N122" s="67"/>
      <c r="O122" s="67">
        <f>SUM(O105:O121)</f>
        <v>4424.25</v>
      </c>
      <c r="P122" s="67"/>
      <c r="Q122" s="67">
        <f>SUM(Q105:Q121)</f>
        <v>282446.24363999994</v>
      </c>
      <c r="R122" s="67"/>
      <c r="S122" s="67">
        <f>SUM(S105:S121)</f>
        <v>0</v>
      </c>
      <c r="T122" s="67"/>
      <c r="U122" s="67">
        <f>SUM(U105:U121)</f>
        <v>0</v>
      </c>
      <c r="V122" s="67"/>
      <c r="W122" s="67">
        <f>SUM(W105:W121)</f>
        <v>0</v>
      </c>
      <c r="X122" s="67">
        <f>SUM(X105:X121)</f>
        <v>366383.6455499999</v>
      </c>
      <c r="Y122" s="67">
        <f>SUM(Y105:Y121)</f>
        <v>4317090.5946899988</v>
      </c>
      <c r="Z122" s="72">
        <f>SUM(Z105:Z121)</f>
        <v>12.5</v>
      </c>
      <c r="AA122" s="67">
        <f>SUM(AA105:AA121)</f>
        <v>3178190.4705824996</v>
      </c>
      <c r="AB122" s="67"/>
      <c r="AC122" s="67">
        <f>SUM(AC105:AC121)</f>
        <v>3178190.4705824996</v>
      </c>
    </row>
    <row r="123" spans="1:29" s="36" customFormat="1" ht="12.75" customHeight="1" x14ac:dyDescent="0.2">
      <c r="A123" s="188" t="s">
        <v>34</v>
      </c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38"/>
      <c r="AC123" s="38"/>
    </row>
    <row r="124" spans="1:29" s="36" customFormat="1" ht="15" customHeight="1" x14ac:dyDescent="0.2">
      <c r="A124" s="36">
        <v>1</v>
      </c>
      <c r="B124" s="59" t="s">
        <v>24</v>
      </c>
      <c r="C124" s="53"/>
      <c r="D124" s="20" t="s">
        <v>195</v>
      </c>
      <c r="E124" s="20">
        <v>4</v>
      </c>
      <c r="F124" s="20"/>
      <c r="G124" s="8" t="s">
        <v>336</v>
      </c>
      <c r="H124" s="36">
        <v>17697</v>
      </c>
      <c r="I124" s="20">
        <v>3.73</v>
      </c>
      <c r="J124" s="20">
        <v>2.34</v>
      </c>
      <c r="K124" s="63">
        <f t="shared" ref="K124:K157" si="165">H124*I124*J124</f>
        <v>154462.95539999998</v>
      </c>
      <c r="L124" s="40">
        <v>25</v>
      </c>
      <c r="M124" s="63">
        <f t="shared" ref="M124:M156" si="166">K124*L124/100</f>
        <v>38615.738849999994</v>
      </c>
      <c r="N124" s="63">
        <v>25</v>
      </c>
      <c r="O124" s="60">
        <f>H124*N124/100</f>
        <v>4424.25</v>
      </c>
      <c r="W124" s="39"/>
      <c r="X124" s="12">
        <f t="shared" ref="X124:X156" si="167">(K124+M124)*10/100</f>
        <v>19307.869424999997</v>
      </c>
      <c r="Y124" s="12">
        <f t="shared" ref="Y124:Y157" si="168">K124+M124+O124+Q124+U124+W124+S124+X124</f>
        <v>216810.81367499998</v>
      </c>
      <c r="Z124" s="51">
        <v>0.5</v>
      </c>
      <c r="AA124" s="12">
        <f t="shared" ref="AA124:AA156" si="169">Y124*Z124</f>
        <v>108405.40683749999</v>
      </c>
      <c r="AB124" s="43">
        <v>1</v>
      </c>
      <c r="AC124" s="12">
        <f t="shared" ref="AC124:AC157" si="170">AA124*AB124</f>
        <v>108405.40683749999</v>
      </c>
    </row>
    <row r="125" spans="1:29" s="36" customFormat="1" ht="21" customHeight="1" x14ac:dyDescent="0.2">
      <c r="A125" s="36">
        <v>2</v>
      </c>
      <c r="B125" s="59" t="s">
        <v>203</v>
      </c>
      <c r="C125" s="53"/>
      <c r="D125" s="20" t="s">
        <v>195</v>
      </c>
      <c r="E125" s="20">
        <v>4</v>
      </c>
      <c r="F125" s="20"/>
      <c r="G125" s="8" t="s">
        <v>396</v>
      </c>
      <c r="H125" s="36">
        <v>17697</v>
      </c>
      <c r="I125" s="20">
        <v>3.65</v>
      </c>
      <c r="J125" s="20">
        <v>2.34</v>
      </c>
      <c r="K125" s="63">
        <f t="shared" si="165"/>
        <v>151150.07699999999</v>
      </c>
      <c r="L125" s="40">
        <v>25</v>
      </c>
      <c r="M125" s="63">
        <f t="shared" si="166"/>
        <v>37787.519249999998</v>
      </c>
      <c r="R125" s="36">
        <v>50</v>
      </c>
      <c r="S125" s="39">
        <f>H125*R125/100</f>
        <v>8848.5</v>
      </c>
      <c r="W125" s="39"/>
      <c r="X125" s="12">
        <f t="shared" si="167"/>
        <v>18893.759624999999</v>
      </c>
      <c r="Y125" s="12">
        <f t="shared" si="168"/>
        <v>216679.85587500001</v>
      </c>
      <c r="Z125" s="51">
        <v>1</v>
      </c>
      <c r="AA125" s="12">
        <f t="shared" si="169"/>
        <v>216679.85587500001</v>
      </c>
      <c r="AB125" s="43">
        <v>1</v>
      </c>
      <c r="AC125" s="12">
        <f t="shared" si="170"/>
        <v>216679.85587500001</v>
      </c>
    </row>
    <row r="126" spans="1:29" s="36" customFormat="1" ht="34.5" customHeight="1" x14ac:dyDescent="0.2">
      <c r="A126" s="36">
        <v>3</v>
      </c>
      <c r="B126" s="59" t="s">
        <v>72</v>
      </c>
      <c r="C126" s="53"/>
      <c r="D126" s="20" t="s">
        <v>195</v>
      </c>
      <c r="E126" s="20">
        <v>4</v>
      </c>
      <c r="F126" s="87"/>
      <c r="G126" s="8" t="s">
        <v>397</v>
      </c>
      <c r="H126" s="36">
        <v>17697</v>
      </c>
      <c r="I126" s="20">
        <v>3.73</v>
      </c>
      <c r="J126" s="20">
        <v>2.34</v>
      </c>
      <c r="K126" s="63">
        <f t="shared" si="165"/>
        <v>154462.95539999998</v>
      </c>
      <c r="L126" s="40">
        <v>25</v>
      </c>
      <c r="M126" s="63">
        <f>K126*L126/100</f>
        <v>38615.738849999994</v>
      </c>
      <c r="R126" s="39">
        <v>50</v>
      </c>
      <c r="S126" s="39">
        <f>H126*R126/100</f>
        <v>8848.5</v>
      </c>
      <c r="W126" s="39"/>
      <c r="X126" s="12">
        <f>(K126+M126)*10/100</f>
        <v>19307.869424999997</v>
      </c>
      <c r="Y126" s="12">
        <f>K126+M126+O126+Q126+U126+W126+S126+X126</f>
        <v>221235.06367499998</v>
      </c>
      <c r="Z126" s="51">
        <v>0.5</v>
      </c>
      <c r="AA126" s="12">
        <f>Y126*Z126</f>
        <v>110617.53183749999</v>
      </c>
      <c r="AB126" s="43">
        <v>1</v>
      </c>
      <c r="AC126" s="12">
        <f t="shared" si="170"/>
        <v>110617.53183749999</v>
      </c>
    </row>
    <row r="127" spans="1:29" s="36" customFormat="1" ht="33.6" customHeight="1" x14ac:dyDescent="0.2">
      <c r="A127" s="36">
        <v>4</v>
      </c>
      <c r="B127" s="59" t="s">
        <v>68</v>
      </c>
      <c r="C127" s="53"/>
      <c r="D127" s="20" t="s">
        <v>195</v>
      </c>
      <c r="E127" s="20">
        <v>4</v>
      </c>
      <c r="F127" s="87"/>
      <c r="G127" s="8" t="s">
        <v>397</v>
      </c>
      <c r="H127" s="36">
        <v>17697</v>
      </c>
      <c r="I127" s="20">
        <v>3.73</v>
      </c>
      <c r="J127" s="20">
        <v>2.34</v>
      </c>
      <c r="K127" s="63">
        <f t="shared" si="165"/>
        <v>154462.95539999998</v>
      </c>
      <c r="L127" s="40">
        <v>25</v>
      </c>
      <c r="M127" s="63">
        <f t="shared" si="166"/>
        <v>38615.738849999994</v>
      </c>
      <c r="S127" s="39"/>
      <c r="W127" s="39"/>
      <c r="X127" s="12">
        <f t="shared" si="167"/>
        <v>19307.869424999997</v>
      </c>
      <c r="Y127" s="12">
        <f t="shared" si="168"/>
        <v>212386.56367499998</v>
      </c>
      <c r="Z127" s="51">
        <v>0.75</v>
      </c>
      <c r="AA127" s="12">
        <f t="shared" si="169"/>
        <v>159289.92275624999</v>
      </c>
      <c r="AB127" s="43">
        <v>1</v>
      </c>
      <c r="AC127" s="12">
        <f t="shared" si="170"/>
        <v>159289.92275624999</v>
      </c>
    </row>
    <row r="128" spans="1:29" s="36" customFormat="1" ht="34.5" customHeight="1" x14ac:dyDescent="0.2">
      <c r="A128" s="36">
        <v>5</v>
      </c>
      <c r="B128" s="59" t="s">
        <v>70</v>
      </c>
      <c r="C128" s="53" t="s">
        <v>240</v>
      </c>
      <c r="D128" s="20" t="s">
        <v>195</v>
      </c>
      <c r="E128" s="20">
        <v>2</v>
      </c>
      <c r="F128" s="20"/>
      <c r="G128" s="8" t="s">
        <v>381</v>
      </c>
      <c r="H128" s="36">
        <v>17697</v>
      </c>
      <c r="I128" s="20">
        <v>4.1900000000000004</v>
      </c>
      <c r="J128" s="20">
        <v>2.34</v>
      </c>
      <c r="K128" s="63">
        <f t="shared" si="165"/>
        <v>173512.0062</v>
      </c>
      <c r="L128" s="40">
        <v>25</v>
      </c>
      <c r="M128" s="63">
        <f>K128*L128/100</f>
        <v>43378.001550000001</v>
      </c>
      <c r="W128" s="39"/>
      <c r="X128" s="12">
        <f>(K128+M128)*10/100</f>
        <v>21689.000774999997</v>
      </c>
      <c r="Y128" s="12">
        <f>K128+M128+O128+Q128+U128+W128+S128+X128</f>
        <v>238579.00852499998</v>
      </c>
      <c r="Z128" s="51">
        <v>0.5</v>
      </c>
      <c r="AA128" s="12">
        <f>Y128*Z128</f>
        <v>119289.50426249999</v>
      </c>
      <c r="AB128" s="43">
        <v>1</v>
      </c>
      <c r="AC128" s="12">
        <f t="shared" si="170"/>
        <v>119289.50426249999</v>
      </c>
    </row>
    <row r="129" spans="1:29" s="36" customFormat="1" ht="21" customHeight="1" x14ac:dyDescent="0.2">
      <c r="A129" s="36">
        <v>6</v>
      </c>
      <c r="B129" s="59" t="s">
        <v>73</v>
      </c>
      <c r="C129" s="53" t="s">
        <v>242</v>
      </c>
      <c r="D129" s="20" t="s">
        <v>195</v>
      </c>
      <c r="E129" s="20">
        <v>1</v>
      </c>
      <c r="F129" s="20"/>
      <c r="G129" s="8" t="s">
        <v>375</v>
      </c>
      <c r="H129" s="36">
        <v>17697</v>
      </c>
      <c r="I129" s="20">
        <v>4.53</v>
      </c>
      <c r="J129" s="20">
        <v>2.34</v>
      </c>
      <c r="K129" s="63">
        <f t="shared" si="165"/>
        <v>187591.73939999999</v>
      </c>
      <c r="L129" s="40">
        <v>25</v>
      </c>
      <c r="M129" s="63">
        <f>K129*L129/100</f>
        <v>46897.934849999991</v>
      </c>
      <c r="P129" s="36">
        <v>20</v>
      </c>
      <c r="Q129" s="39">
        <f>H129*P129/100</f>
        <v>3539.4</v>
      </c>
      <c r="R129" s="39"/>
      <c r="S129" s="39"/>
      <c r="W129" s="39"/>
      <c r="X129" s="12">
        <f>(K129+M129)*10/100</f>
        <v>23448.967424999995</v>
      </c>
      <c r="Y129" s="12">
        <f>K129+M129+O129+Q129+U129+W129+S129+X129</f>
        <v>261478.04167499999</v>
      </c>
      <c r="Z129" s="51">
        <v>1</v>
      </c>
      <c r="AA129" s="12">
        <f>Y129*Z129</f>
        <v>261478.04167499999</v>
      </c>
      <c r="AB129" s="43">
        <v>1</v>
      </c>
      <c r="AC129" s="12">
        <f t="shared" si="170"/>
        <v>261478.04167499999</v>
      </c>
    </row>
    <row r="130" spans="1:29" s="36" customFormat="1" ht="33" customHeight="1" x14ac:dyDescent="0.2">
      <c r="A130" s="36">
        <v>7</v>
      </c>
      <c r="B130" s="59" t="s">
        <v>69</v>
      </c>
      <c r="C130" s="7"/>
      <c r="D130" s="20" t="s">
        <v>195</v>
      </c>
      <c r="E130" s="30">
        <v>4</v>
      </c>
      <c r="F130" s="30"/>
      <c r="G130" s="8" t="s">
        <v>395</v>
      </c>
      <c r="H130" s="36">
        <v>17697</v>
      </c>
      <c r="I130" s="7" t="s">
        <v>241</v>
      </c>
      <c r="J130" s="20">
        <v>2.34</v>
      </c>
      <c r="K130" s="63">
        <f t="shared" si="165"/>
        <v>147837.19859999997</v>
      </c>
      <c r="L130" s="40">
        <v>25</v>
      </c>
      <c r="M130" s="63">
        <f t="shared" si="166"/>
        <v>36959.299649999994</v>
      </c>
      <c r="P130" s="36">
        <v>20</v>
      </c>
      <c r="Q130" s="39">
        <f>H130*P130/100</f>
        <v>3539.4</v>
      </c>
      <c r="R130" s="39"/>
      <c r="S130" s="39"/>
      <c r="W130" s="39"/>
      <c r="X130" s="12">
        <f t="shared" si="167"/>
        <v>18479.649824999997</v>
      </c>
      <c r="Y130" s="12">
        <f t="shared" si="168"/>
        <v>206815.54807499997</v>
      </c>
      <c r="Z130" s="51">
        <v>1</v>
      </c>
      <c r="AA130" s="12">
        <f t="shared" si="169"/>
        <v>206815.54807499997</v>
      </c>
      <c r="AB130" s="43">
        <v>1</v>
      </c>
      <c r="AC130" s="12">
        <f t="shared" si="170"/>
        <v>206815.54807499997</v>
      </c>
    </row>
    <row r="131" spans="1:29" s="36" customFormat="1" ht="22.15" customHeight="1" x14ac:dyDescent="0.2">
      <c r="A131" s="36">
        <v>8</v>
      </c>
      <c r="B131" s="59" t="s">
        <v>71</v>
      </c>
      <c r="C131" s="53" t="s">
        <v>242</v>
      </c>
      <c r="D131" s="20" t="s">
        <v>195</v>
      </c>
      <c r="E131" s="20">
        <v>1</v>
      </c>
      <c r="F131" s="20"/>
      <c r="G131" s="8" t="s">
        <v>387</v>
      </c>
      <c r="H131" s="36">
        <v>17697</v>
      </c>
      <c r="I131" s="88">
        <v>4.53</v>
      </c>
      <c r="J131" s="20">
        <v>2.34</v>
      </c>
      <c r="K131" s="63">
        <f t="shared" si="165"/>
        <v>187591.73939999999</v>
      </c>
      <c r="L131" s="40">
        <v>25</v>
      </c>
      <c r="M131" s="63">
        <f t="shared" si="166"/>
        <v>46897.934849999991</v>
      </c>
      <c r="P131" s="36">
        <v>20</v>
      </c>
      <c r="Q131" s="39">
        <f>H131*P131/100</f>
        <v>3539.4</v>
      </c>
      <c r="R131" s="39"/>
      <c r="S131" s="39"/>
      <c r="W131" s="39"/>
      <c r="X131" s="12">
        <f t="shared" si="167"/>
        <v>23448.967424999995</v>
      </c>
      <c r="Y131" s="12">
        <f t="shared" si="168"/>
        <v>261478.04167499999</v>
      </c>
      <c r="Z131" s="51">
        <v>0.5</v>
      </c>
      <c r="AA131" s="12">
        <f t="shared" si="169"/>
        <v>130739.02083749999</v>
      </c>
      <c r="AB131" s="43">
        <v>1</v>
      </c>
      <c r="AC131" s="12">
        <f t="shared" si="170"/>
        <v>130739.02083749999</v>
      </c>
    </row>
    <row r="132" spans="1:29" s="36" customFormat="1" ht="22.15" customHeight="1" x14ac:dyDescent="0.2">
      <c r="A132" s="36">
        <v>9</v>
      </c>
      <c r="B132" s="59" t="s">
        <v>74</v>
      </c>
      <c r="C132" s="53" t="s">
        <v>240</v>
      </c>
      <c r="D132" s="20" t="s">
        <v>195</v>
      </c>
      <c r="E132" s="20">
        <v>2</v>
      </c>
      <c r="F132" s="20"/>
      <c r="G132" s="8" t="s">
        <v>350</v>
      </c>
      <c r="H132" s="36">
        <v>17697</v>
      </c>
      <c r="I132" s="20">
        <v>4.41</v>
      </c>
      <c r="J132" s="20">
        <v>2.34</v>
      </c>
      <c r="K132" s="63">
        <f t="shared" si="165"/>
        <v>182622.42180000001</v>
      </c>
      <c r="L132" s="40">
        <v>25</v>
      </c>
      <c r="M132" s="63">
        <f t="shared" si="166"/>
        <v>45655.605450000003</v>
      </c>
      <c r="P132" s="36">
        <v>190</v>
      </c>
      <c r="Q132" s="39">
        <f>H132*P132/100</f>
        <v>33624.300000000003</v>
      </c>
      <c r="R132" s="39"/>
      <c r="S132" s="39"/>
      <c r="W132" s="39"/>
      <c r="X132" s="12">
        <f t="shared" si="167"/>
        <v>22827.802725000001</v>
      </c>
      <c r="Y132" s="12">
        <f t="shared" si="168"/>
        <v>284730.12997500005</v>
      </c>
      <c r="Z132" s="51">
        <v>1</v>
      </c>
      <c r="AA132" s="12">
        <f t="shared" si="169"/>
        <v>284730.12997500005</v>
      </c>
      <c r="AB132" s="43">
        <v>1</v>
      </c>
      <c r="AC132" s="12">
        <f t="shared" si="170"/>
        <v>284730.12997500005</v>
      </c>
    </row>
    <row r="133" spans="1:29" s="36" customFormat="1" ht="22.15" customHeight="1" x14ac:dyDescent="0.2">
      <c r="A133" s="36">
        <v>10</v>
      </c>
      <c r="B133" s="59" t="s">
        <v>298</v>
      </c>
      <c r="C133" s="53" t="s">
        <v>242</v>
      </c>
      <c r="D133" s="20" t="s">
        <v>195</v>
      </c>
      <c r="E133" s="20">
        <v>1</v>
      </c>
      <c r="F133" s="20"/>
      <c r="G133" s="8" t="s">
        <v>398</v>
      </c>
      <c r="H133" s="36">
        <v>17697</v>
      </c>
      <c r="I133" s="20">
        <v>4.53</v>
      </c>
      <c r="J133" s="20">
        <v>2.34</v>
      </c>
      <c r="K133" s="63">
        <f t="shared" si="165"/>
        <v>187591.73939999999</v>
      </c>
      <c r="L133" s="40">
        <v>25</v>
      </c>
      <c r="M133" s="63">
        <f t="shared" si="166"/>
        <v>46897.934849999991</v>
      </c>
      <c r="W133" s="39"/>
      <c r="X133" s="12">
        <f t="shared" si="167"/>
        <v>23448.967424999995</v>
      </c>
      <c r="Y133" s="12">
        <f t="shared" si="168"/>
        <v>257938.64167499996</v>
      </c>
      <c r="Z133" s="51">
        <v>1</v>
      </c>
      <c r="AA133" s="12">
        <f t="shared" si="169"/>
        <v>257938.64167499996</v>
      </c>
      <c r="AB133" s="43">
        <v>1</v>
      </c>
      <c r="AC133" s="12">
        <f t="shared" si="170"/>
        <v>257938.64167499996</v>
      </c>
    </row>
    <row r="134" spans="1:29" s="36" customFormat="1" ht="25.5" customHeight="1" x14ac:dyDescent="0.2">
      <c r="A134" s="36">
        <v>11</v>
      </c>
      <c r="B134" s="59" t="s">
        <v>399</v>
      </c>
      <c r="C134" s="53" t="s">
        <v>242</v>
      </c>
      <c r="D134" s="20" t="s">
        <v>195</v>
      </c>
      <c r="E134" s="20">
        <v>1</v>
      </c>
      <c r="F134" s="20"/>
      <c r="G134" s="8" t="s">
        <v>380</v>
      </c>
      <c r="H134" s="36">
        <v>17697</v>
      </c>
      <c r="I134" s="7" t="s">
        <v>264</v>
      </c>
      <c r="J134" s="20">
        <v>2.34</v>
      </c>
      <c r="K134" s="63">
        <f t="shared" si="165"/>
        <v>187591.73939999999</v>
      </c>
      <c r="L134" s="40">
        <v>25</v>
      </c>
      <c r="M134" s="63">
        <f t="shared" si="166"/>
        <v>46897.934849999991</v>
      </c>
      <c r="W134" s="39"/>
      <c r="X134" s="12">
        <f t="shared" si="167"/>
        <v>23448.967424999995</v>
      </c>
      <c r="Y134" s="12">
        <f t="shared" si="168"/>
        <v>257938.64167499996</v>
      </c>
      <c r="Z134" s="51">
        <v>0.5</v>
      </c>
      <c r="AA134" s="12">
        <f t="shared" si="169"/>
        <v>128969.32083749998</v>
      </c>
      <c r="AB134" s="43">
        <v>1</v>
      </c>
      <c r="AC134" s="12">
        <f t="shared" si="170"/>
        <v>128969.32083749998</v>
      </c>
    </row>
    <row r="135" spans="1:29" s="36" customFormat="1" ht="22.15" customHeight="1" x14ac:dyDescent="0.2">
      <c r="A135" s="36">
        <v>11</v>
      </c>
      <c r="B135" s="59" t="s">
        <v>400</v>
      </c>
      <c r="C135" s="53" t="s">
        <v>242</v>
      </c>
      <c r="D135" s="20" t="s">
        <v>195</v>
      </c>
      <c r="E135" s="20">
        <v>1</v>
      </c>
      <c r="F135" s="20"/>
      <c r="G135" s="8" t="s">
        <v>380</v>
      </c>
      <c r="H135" s="36">
        <v>17697</v>
      </c>
      <c r="I135" s="7" t="s">
        <v>264</v>
      </c>
      <c r="J135" s="20">
        <v>2.34</v>
      </c>
      <c r="K135" s="63">
        <f t="shared" ref="K135" si="171">H135*I135*J135</f>
        <v>187591.73939999999</v>
      </c>
      <c r="L135" s="40">
        <v>25</v>
      </c>
      <c r="M135" s="63">
        <f t="shared" ref="M135" si="172">K135*L135/100</f>
        <v>46897.934849999991</v>
      </c>
      <c r="W135" s="39"/>
      <c r="X135" s="12">
        <f t="shared" ref="X135" si="173">(K135+M135)*10/100</f>
        <v>23448.967424999995</v>
      </c>
      <c r="Y135" s="12">
        <f t="shared" ref="Y135" si="174">K135+M135+O135+Q135+U135+W135+S135+X135</f>
        <v>257938.64167499996</v>
      </c>
      <c r="Z135" s="51">
        <v>0.5</v>
      </c>
      <c r="AA135" s="12">
        <f t="shared" ref="AA135" si="175">Y135*Z135</f>
        <v>128969.32083749998</v>
      </c>
      <c r="AB135" s="43">
        <v>1</v>
      </c>
      <c r="AC135" s="12">
        <f t="shared" ref="AC135" si="176">AA135*AB135</f>
        <v>128969.32083749998</v>
      </c>
    </row>
    <row r="136" spans="1:29" s="36" customFormat="1" ht="22.15" customHeight="1" x14ac:dyDescent="0.2">
      <c r="A136" s="36">
        <v>12</v>
      </c>
      <c r="B136" s="59" t="s">
        <v>75</v>
      </c>
      <c r="C136" s="7"/>
      <c r="D136" s="20" t="s">
        <v>195</v>
      </c>
      <c r="E136" s="20">
        <v>4</v>
      </c>
      <c r="F136" s="20"/>
      <c r="G136" s="8" t="s">
        <v>401</v>
      </c>
      <c r="H136" s="36">
        <v>17697</v>
      </c>
      <c r="I136" s="7" t="s">
        <v>258</v>
      </c>
      <c r="J136" s="20">
        <v>2.34</v>
      </c>
      <c r="K136" s="63">
        <f t="shared" si="165"/>
        <v>154462.95539999998</v>
      </c>
      <c r="L136" s="40">
        <v>25</v>
      </c>
      <c r="M136" s="63">
        <f t="shared" si="166"/>
        <v>38615.738849999994</v>
      </c>
      <c r="W136" s="39"/>
      <c r="X136" s="12">
        <f t="shared" si="167"/>
        <v>19307.869424999997</v>
      </c>
      <c r="Y136" s="12">
        <f t="shared" si="168"/>
        <v>212386.56367499998</v>
      </c>
      <c r="Z136" s="51">
        <v>1</v>
      </c>
      <c r="AA136" s="12">
        <f t="shared" si="169"/>
        <v>212386.56367499998</v>
      </c>
      <c r="AB136" s="43">
        <v>1</v>
      </c>
      <c r="AC136" s="12">
        <f t="shared" si="170"/>
        <v>212386.56367499998</v>
      </c>
    </row>
    <row r="137" spans="1:29" s="36" customFormat="1" ht="22.15" customHeight="1" x14ac:dyDescent="0.2">
      <c r="A137" s="36">
        <v>13</v>
      </c>
      <c r="B137" s="59" t="s">
        <v>76</v>
      </c>
      <c r="C137" s="53" t="s">
        <v>242</v>
      </c>
      <c r="D137" s="20" t="s">
        <v>195</v>
      </c>
      <c r="E137" s="20">
        <v>1</v>
      </c>
      <c r="F137" s="20"/>
      <c r="G137" s="8" t="s">
        <v>402</v>
      </c>
      <c r="H137" s="36">
        <v>17697</v>
      </c>
      <c r="I137" s="20">
        <v>4.53</v>
      </c>
      <c r="J137" s="20">
        <v>2.34</v>
      </c>
      <c r="K137" s="63">
        <f t="shared" si="165"/>
        <v>187591.73939999999</v>
      </c>
      <c r="L137" s="40">
        <v>25</v>
      </c>
      <c r="M137" s="63">
        <f t="shared" si="166"/>
        <v>46897.934849999991</v>
      </c>
      <c r="P137" s="36">
        <v>22</v>
      </c>
      <c r="Q137" s="39">
        <f>H137*P137/100</f>
        <v>3893.34</v>
      </c>
      <c r="R137" s="39"/>
      <c r="S137" s="39"/>
      <c r="W137" s="39"/>
      <c r="X137" s="12">
        <f t="shared" si="167"/>
        <v>23448.967424999995</v>
      </c>
      <c r="Y137" s="12">
        <f t="shared" si="168"/>
        <v>261831.98167499999</v>
      </c>
      <c r="Z137" s="51">
        <v>0.5</v>
      </c>
      <c r="AA137" s="12">
        <f t="shared" si="169"/>
        <v>130915.99083749999</v>
      </c>
      <c r="AB137" s="43">
        <v>1</v>
      </c>
      <c r="AC137" s="12">
        <f t="shared" si="170"/>
        <v>130915.99083749999</v>
      </c>
    </row>
    <row r="138" spans="1:29" s="36" customFormat="1" ht="22.15" customHeight="1" x14ac:dyDescent="0.2">
      <c r="A138" s="36">
        <v>14</v>
      </c>
      <c r="B138" s="59" t="s">
        <v>77</v>
      </c>
      <c r="C138" s="53" t="s">
        <v>242</v>
      </c>
      <c r="D138" s="20" t="s">
        <v>195</v>
      </c>
      <c r="E138" s="20">
        <v>1</v>
      </c>
      <c r="F138" s="20"/>
      <c r="G138" s="8" t="s">
        <v>402</v>
      </c>
      <c r="H138" s="36">
        <v>17697</v>
      </c>
      <c r="I138" s="20">
        <v>4.53</v>
      </c>
      <c r="J138" s="20">
        <v>2.34</v>
      </c>
      <c r="K138" s="63">
        <f t="shared" si="165"/>
        <v>187591.73939999999</v>
      </c>
      <c r="L138" s="40">
        <v>25</v>
      </c>
      <c r="M138" s="63">
        <f t="shared" si="166"/>
        <v>46897.934849999991</v>
      </c>
      <c r="P138" s="36">
        <v>22</v>
      </c>
      <c r="Q138" s="39">
        <f>H138*P138/100</f>
        <v>3893.34</v>
      </c>
      <c r="R138" s="39"/>
      <c r="S138" s="39"/>
      <c r="W138" s="39"/>
      <c r="X138" s="12">
        <f t="shared" si="167"/>
        <v>23448.967424999995</v>
      </c>
      <c r="Y138" s="12">
        <f t="shared" si="168"/>
        <v>261831.98167499999</v>
      </c>
      <c r="Z138" s="51">
        <v>0.5</v>
      </c>
      <c r="AA138" s="12">
        <f t="shared" si="169"/>
        <v>130915.99083749999</v>
      </c>
      <c r="AB138" s="43">
        <v>1</v>
      </c>
      <c r="AC138" s="12">
        <f t="shared" si="170"/>
        <v>130915.99083749999</v>
      </c>
    </row>
    <row r="139" spans="1:29" s="36" customFormat="1" ht="22.5" customHeight="1" x14ac:dyDescent="0.2">
      <c r="A139" s="36">
        <v>15</v>
      </c>
      <c r="B139" s="59" t="s">
        <v>78</v>
      </c>
      <c r="C139" s="53" t="s">
        <v>240</v>
      </c>
      <c r="D139" s="20" t="s">
        <v>195</v>
      </c>
      <c r="E139" s="20">
        <v>2</v>
      </c>
      <c r="F139" s="20"/>
      <c r="G139" s="8" t="s">
        <v>374</v>
      </c>
      <c r="H139" s="36">
        <v>17697</v>
      </c>
      <c r="I139" s="20">
        <v>4.34</v>
      </c>
      <c r="J139" s="20">
        <v>2.34</v>
      </c>
      <c r="K139" s="63">
        <f t="shared" si="165"/>
        <v>179723.65319999997</v>
      </c>
      <c r="L139" s="40">
        <v>25</v>
      </c>
      <c r="M139" s="63">
        <f t="shared" si="166"/>
        <v>44930.913299999993</v>
      </c>
      <c r="W139" s="39"/>
      <c r="X139" s="12">
        <f t="shared" si="167"/>
        <v>22465.456649999996</v>
      </c>
      <c r="Y139" s="12">
        <f t="shared" si="168"/>
        <v>247120.02314999996</v>
      </c>
      <c r="Z139" s="51">
        <v>0.5</v>
      </c>
      <c r="AA139" s="12">
        <f t="shared" si="169"/>
        <v>123560.01157499998</v>
      </c>
      <c r="AB139" s="43">
        <v>1</v>
      </c>
      <c r="AC139" s="12">
        <f t="shared" si="170"/>
        <v>123560.01157499998</v>
      </c>
    </row>
    <row r="140" spans="1:29" s="36" customFormat="1" ht="22.5" customHeight="1" x14ac:dyDescent="0.2">
      <c r="A140" s="36">
        <v>16</v>
      </c>
      <c r="B140" s="59" t="s">
        <v>78</v>
      </c>
      <c r="C140" s="7" t="s">
        <v>242</v>
      </c>
      <c r="D140" s="20" t="s">
        <v>195</v>
      </c>
      <c r="E140" s="20">
        <v>1</v>
      </c>
      <c r="F140" s="20"/>
      <c r="G140" s="8" t="s">
        <v>343</v>
      </c>
      <c r="H140" s="36">
        <v>17697</v>
      </c>
      <c r="I140" s="7" t="s">
        <v>264</v>
      </c>
      <c r="J140" s="20">
        <v>2.34</v>
      </c>
      <c r="K140" s="63">
        <f t="shared" si="165"/>
        <v>187591.73939999999</v>
      </c>
      <c r="L140" s="40">
        <v>25</v>
      </c>
      <c r="M140" s="63">
        <f t="shared" ref="M140" si="177">K140*L140/100</f>
        <v>46897.934849999991</v>
      </c>
      <c r="W140" s="39"/>
      <c r="X140" s="12">
        <f t="shared" si="167"/>
        <v>23448.967424999995</v>
      </c>
      <c r="Y140" s="12">
        <f t="shared" si="168"/>
        <v>257938.64167499996</v>
      </c>
      <c r="Z140" s="51">
        <v>0.5</v>
      </c>
      <c r="AA140" s="12">
        <f t="shared" ref="AA140" si="178">Y140*Z140</f>
        <v>128969.32083749998</v>
      </c>
      <c r="AB140" s="43">
        <v>1</v>
      </c>
      <c r="AC140" s="12">
        <f t="shared" si="170"/>
        <v>128969.32083749998</v>
      </c>
    </row>
    <row r="141" spans="1:29" s="36" customFormat="1" ht="22.5" customHeight="1" x14ac:dyDescent="0.2">
      <c r="A141" s="36">
        <v>17</v>
      </c>
      <c r="B141" s="59" t="s">
        <v>78</v>
      </c>
      <c r="C141" s="53" t="s">
        <v>240</v>
      </c>
      <c r="D141" s="20" t="s">
        <v>195</v>
      </c>
      <c r="E141" s="20">
        <v>2</v>
      </c>
      <c r="F141" s="20"/>
      <c r="G141" s="8" t="s">
        <v>381</v>
      </c>
      <c r="H141" s="36">
        <v>17697</v>
      </c>
      <c r="I141" s="20">
        <v>4.1900000000000004</v>
      </c>
      <c r="J141" s="20">
        <v>2.34</v>
      </c>
      <c r="K141" s="63">
        <f t="shared" si="165"/>
        <v>173512.0062</v>
      </c>
      <c r="L141" s="40">
        <v>25</v>
      </c>
      <c r="M141" s="63">
        <f t="shared" si="166"/>
        <v>43378.001550000001</v>
      </c>
      <c r="W141" s="39"/>
      <c r="X141" s="12">
        <f t="shared" si="167"/>
        <v>21689.000774999997</v>
      </c>
      <c r="Y141" s="12">
        <f t="shared" si="168"/>
        <v>238579.00852499998</v>
      </c>
      <c r="Z141" s="51">
        <v>1</v>
      </c>
      <c r="AA141" s="12">
        <f t="shared" si="169"/>
        <v>238579.00852499998</v>
      </c>
      <c r="AB141" s="43">
        <v>1</v>
      </c>
      <c r="AC141" s="12">
        <f t="shared" si="170"/>
        <v>238579.00852499998</v>
      </c>
    </row>
    <row r="142" spans="1:29" s="36" customFormat="1" ht="22.5" customHeight="1" x14ac:dyDescent="0.2">
      <c r="A142" s="36">
        <v>18</v>
      </c>
      <c r="B142" s="59" t="s">
        <v>78</v>
      </c>
      <c r="C142" s="53" t="s">
        <v>240</v>
      </c>
      <c r="D142" s="20" t="s">
        <v>195</v>
      </c>
      <c r="E142" s="20">
        <v>2</v>
      </c>
      <c r="F142" s="20"/>
      <c r="G142" s="8" t="s">
        <v>318</v>
      </c>
      <c r="H142" s="36">
        <v>17697</v>
      </c>
      <c r="I142" s="20">
        <v>4.41</v>
      </c>
      <c r="J142" s="20">
        <v>2.34</v>
      </c>
      <c r="K142" s="63">
        <f t="shared" ref="K142" si="179">H142*I142*J142</f>
        <v>182622.42180000001</v>
      </c>
      <c r="L142" s="40">
        <v>25</v>
      </c>
      <c r="M142" s="63">
        <f t="shared" ref="M142" si="180">K142*L142/100</f>
        <v>45655.605450000003</v>
      </c>
      <c r="W142" s="39"/>
      <c r="X142" s="12">
        <f t="shared" ref="X142" si="181">(K142+M142)*10/100</f>
        <v>22827.802725000001</v>
      </c>
      <c r="Y142" s="12">
        <f t="shared" ref="Y142" si="182">K142+M142+O142+Q142+U142+W142+S142+X142</f>
        <v>251105.829975</v>
      </c>
      <c r="Z142" s="51">
        <v>1</v>
      </c>
      <c r="AA142" s="12">
        <f t="shared" ref="AA142" si="183">Y142*Z142</f>
        <v>251105.829975</v>
      </c>
      <c r="AB142" s="43">
        <v>1</v>
      </c>
      <c r="AC142" s="12">
        <f t="shared" si="170"/>
        <v>251105.829975</v>
      </c>
    </row>
    <row r="143" spans="1:29" s="73" customFormat="1" ht="22.5" customHeight="1" x14ac:dyDescent="0.2">
      <c r="A143" s="36">
        <v>19</v>
      </c>
      <c r="B143" s="74" t="s">
        <v>78</v>
      </c>
      <c r="C143" s="53" t="s">
        <v>240</v>
      </c>
      <c r="D143" s="53" t="s">
        <v>195</v>
      </c>
      <c r="E143" s="53">
        <v>2</v>
      </c>
      <c r="F143" s="53"/>
      <c r="G143" s="8" t="s">
        <v>320</v>
      </c>
      <c r="H143" s="73">
        <v>17697</v>
      </c>
      <c r="I143" s="7">
        <v>4.12</v>
      </c>
      <c r="J143" s="20">
        <v>2.34</v>
      </c>
      <c r="K143" s="63">
        <f t="shared" si="165"/>
        <v>170613.23759999999</v>
      </c>
      <c r="L143" s="40">
        <v>25</v>
      </c>
      <c r="M143" s="63">
        <f t="shared" si="166"/>
        <v>42653.309399999998</v>
      </c>
      <c r="W143" s="76"/>
      <c r="X143" s="63">
        <f t="shared" si="167"/>
        <v>21326.654699999999</v>
      </c>
      <c r="Y143" s="63">
        <f t="shared" si="168"/>
        <v>234593.20169999998</v>
      </c>
      <c r="Z143" s="51">
        <v>0.5</v>
      </c>
      <c r="AA143" s="63">
        <f t="shared" si="169"/>
        <v>117296.60084999999</v>
      </c>
      <c r="AB143" s="43">
        <v>1</v>
      </c>
      <c r="AC143" s="63">
        <f t="shared" si="170"/>
        <v>117296.60084999999</v>
      </c>
    </row>
    <row r="144" spans="1:29" s="36" customFormat="1" ht="22.5" customHeight="1" x14ac:dyDescent="0.2">
      <c r="A144" s="36">
        <v>20</v>
      </c>
      <c r="B144" s="59" t="s">
        <v>78</v>
      </c>
      <c r="C144" s="7" t="s">
        <v>240</v>
      </c>
      <c r="D144" s="20" t="s">
        <v>195</v>
      </c>
      <c r="E144" s="20">
        <v>2</v>
      </c>
      <c r="F144" s="20"/>
      <c r="G144" s="8" t="s">
        <v>297</v>
      </c>
      <c r="H144" s="36">
        <v>17697</v>
      </c>
      <c r="I144" s="7">
        <v>4.26</v>
      </c>
      <c r="J144" s="20">
        <v>2.34</v>
      </c>
      <c r="K144" s="63">
        <f t="shared" si="165"/>
        <v>176410.77479999998</v>
      </c>
      <c r="L144" s="40">
        <v>25</v>
      </c>
      <c r="M144" s="63">
        <f t="shared" ref="M144" si="184">K144*L144/100</f>
        <v>44102.693699999989</v>
      </c>
      <c r="W144" s="39"/>
      <c r="X144" s="12">
        <f t="shared" ref="X144" si="185">(K144+M144)*10/100</f>
        <v>22051.346849999994</v>
      </c>
      <c r="Y144" s="12">
        <f t="shared" ref="Y144" si="186">K144+M144+O144+Q144+U144+W144+S144+X144</f>
        <v>242564.81534999996</v>
      </c>
      <c r="Z144" s="51">
        <v>0.5</v>
      </c>
      <c r="AA144" s="12">
        <f t="shared" ref="AA144" si="187">Y144*Z144</f>
        <v>121282.40767499998</v>
      </c>
      <c r="AB144" s="43">
        <v>1</v>
      </c>
      <c r="AC144" s="12">
        <f t="shared" si="170"/>
        <v>121282.40767499998</v>
      </c>
    </row>
    <row r="145" spans="1:29" s="36" customFormat="1" ht="22.5" customHeight="1" x14ac:dyDescent="0.2">
      <c r="A145" s="36">
        <v>21</v>
      </c>
      <c r="B145" s="59" t="s">
        <v>78</v>
      </c>
      <c r="C145" s="53"/>
      <c r="D145" s="20" t="s">
        <v>195</v>
      </c>
      <c r="E145" s="20">
        <v>4</v>
      </c>
      <c r="F145" s="20"/>
      <c r="G145" s="8" t="s">
        <v>377</v>
      </c>
      <c r="H145" s="73">
        <v>17697</v>
      </c>
      <c r="I145" s="7" t="s">
        <v>241</v>
      </c>
      <c r="J145" s="20">
        <v>2.34</v>
      </c>
      <c r="K145" s="63">
        <f t="shared" si="165"/>
        <v>147837.19859999997</v>
      </c>
      <c r="L145" s="40">
        <v>25</v>
      </c>
      <c r="M145" s="63">
        <f t="shared" ref="M145:M148" si="188">K145*L145/100</f>
        <v>36959.299649999994</v>
      </c>
      <c r="W145" s="39"/>
      <c r="X145" s="12">
        <f t="shared" ref="X145:X148" si="189">(K145+M145)*10/100</f>
        <v>18479.649824999997</v>
      </c>
      <c r="Y145" s="12">
        <f t="shared" ref="Y145:Y148" si="190">K145+M145+O145+Q145+U145+W145+S145+X145</f>
        <v>203276.14807499998</v>
      </c>
      <c r="Z145" s="51">
        <v>0.5</v>
      </c>
      <c r="AA145" s="12">
        <f t="shared" ref="AA145:AA148" si="191">Y145*Z145</f>
        <v>101638.07403749999</v>
      </c>
      <c r="AB145" s="43">
        <v>1</v>
      </c>
      <c r="AC145" s="12">
        <f t="shared" si="170"/>
        <v>101638.07403749999</v>
      </c>
    </row>
    <row r="146" spans="1:29" s="36" customFormat="1" ht="22.5" customHeight="1" x14ac:dyDescent="0.2">
      <c r="A146" s="36">
        <v>21</v>
      </c>
      <c r="B146" s="59" t="s">
        <v>78</v>
      </c>
      <c r="C146" s="53" t="s">
        <v>242</v>
      </c>
      <c r="D146" s="20" t="s">
        <v>195</v>
      </c>
      <c r="E146" s="20">
        <v>1</v>
      </c>
      <c r="F146" s="20"/>
      <c r="G146" s="8" t="s">
        <v>306</v>
      </c>
      <c r="H146" s="73">
        <v>17697</v>
      </c>
      <c r="I146" s="7" t="s">
        <v>264</v>
      </c>
      <c r="J146" s="20">
        <v>2.34</v>
      </c>
      <c r="K146" s="63">
        <f t="shared" ref="K146" si="192">H146*I146*J146</f>
        <v>187591.73939999999</v>
      </c>
      <c r="L146" s="40">
        <v>25</v>
      </c>
      <c r="M146" s="63">
        <f t="shared" ref="M146" si="193">K146*L146/100</f>
        <v>46897.934849999991</v>
      </c>
      <c r="W146" s="39"/>
      <c r="X146" s="12">
        <f t="shared" ref="X146" si="194">(K146+M146)*10/100</f>
        <v>23448.967424999995</v>
      </c>
      <c r="Y146" s="12">
        <f t="shared" ref="Y146" si="195">K146+M146+O146+Q146+U146+W146+S146+X146</f>
        <v>257938.64167499996</v>
      </c>
      <c r="Z146" s="51">
        <v>0.25</v>
      </c>
      <c r="AA146" s="12">
        <f t="shared" ref="AA146" si="196">Y146*Z146</f>
        <v>64484.660418749991</v>
      </c>
      <c r="AB146" s="43">
        <v>1</v>
      </c>
      <c r="AC146" s="12">
        <f t="shared" ref="AC146" si="197">AA146*AB146</f>
        <v>64484.660418749991</v>
      </c>
    </row>
    <row r="147" spans="1:29" s="1" customFormat="1" ht="24" x14ac:dyDescent="0.2">
      <c r="A147" s="36">
        <v>23</v>
      </c>
      <c r="B147" s="59" t="s">
        <v>316</v>
      </c>
      <c r="C147" s="53" t="s">
        <v>244</v>
      </c>
      <c r="D147" s="20" t="s">
        <v>195</v>
      </c>
      <c r="E147" s="20">
        <v>3</v>
      </c>
      <c r="F147" s="20"/>
      <c r="G147" s="8" t="s">
        <v>404</v>
      </c>
      <c r="H147" s="36">
        <v>17697</v>
      </c>
      <c r="I147" s="20">
        <v>3.92</v>
      </c>
      <c r="J147" s="20">
        <v>2.34</v>
      </c>
      <c r="K147" s="63">
        <f>H147*I147*J147</f>
        <v>162331.0416</v>
      </c>
      <c r="L147" s="40">
        <v>25</v>
      </c>
      <c r="M147" s="63">
        <f>K147*L147/100</f>
        <v>40582.760399999999</v>
      </c>
      <c r="N147" s="36"/>
      <c r="O147" s="36"/>
      <c r="P147" s="36"/>
      <c r="Q147" s="36"/>
      <c r="R147" s="36"/>
      <c r="S147" s="39"/>
      <c r="T147" s="36"/>
      <c r="U147" s="39"/>
      <c r="V147" s="36"/>
      <c r="W147" s="39"/>
      <c r="X147" s="12">
        <f>(K147+M147)*10/100</f>
        <v>20291.3802</v>
      </c>
      <c r="Y147" s="12">
        <f>K147+M147+O147+Q147+U147+W147+S147+X147</f>
        <v>223205.18219999998</v>
      </c>
      <c r="Z147" s="51">
        <v>0.5</v>
      </c>
      <c r="AA147" s="12">
        <f>Y147*Z147</f>
        <v>111602.59109999999</v>
      </c>
      <c r="AB147" s="43">
        <v>1</v>
      </c>
      <c r="AC147" s="12">
        <f t="shared" si="170"/>
        <v>111602.59109999999</v>
      </c>
    </row>
    <row r="148" spans="1:29" s="73" customFormat="1" ht="15" customHeight="1" x14ac:dyDescent="0.2">
      <c r="A148" s="36">
        <v>24</v>
      </c>
      <c r="B148" s="74" t="s">
        <v>79</v>
      </c>
      <c r="C148" s="53"/>
      <c r="D148" s="53" t="s">
        <v>195</v>
      </c>
      <c r="E148" s="53">
        <v>4</v>
      </c>
      <c r="F148" s="53"/>
      <c r="G148" s="8" t="s">
        <v>403</v>
      </c>
      <c r="H148" s="73">
        <v>17697</v>
      </c>
      <c r="I148" s="53">
        <v>3.73</v>
      </c>
      <c r="J148" s="20">
        <v>2.34</v>
      </c>
      <c r="K148" s="63">
        <f t="shared" si="165"/>
        <v>154462.95539999998</v>
      </c>
      <c r="L148" s="40">
        <v>25</v>
      </c>
      <c r="M148" s="63">
        <f t="shared" si="188"/>
        <v>38615.738849999994</v>
      </c>
      <c r="W148" s="76"/>
      <c r="X148" s="63">
        <f t="shared" si="189"/>
        <v>19307.869424999997</v>
      </c>
      <c r="Y148" s="63">
        <f t="shared" si="190"/>
        <v>212386.56367499998</v>
      </c>
      <c r="Z148" s="51">
        <v>0.25</v>
      </c>
      <c r="AA148" s="63">
        <f t="shared" si="191"/>
        <v>53096.640918749996</v>
      </c>
      <c r="AB148" s="43">
        <v>1</v>
      </c>
      <c r="AC148" s="63">
        <f t="shared" si="170"/>
        <v>53096.640918749996</v>
      </c>
    </row>
    <row r="149" spans="1:29" s="36" customFormat="1" ht="15" customHeight="1" x14ac:dyDescent="0.2">
      <c r="A149" s="36">
        <v>25</v>
      </c>
      <c r="B149" s="59" t="s">
        <v>79</v>
      </c>
      <c r="C149" s="53"/>
      <c r="D149" s="20" t="s">
        <v>195</v>
      </c>
      <c r="E149" s="20">
        <v>4</v>
      </c>
      <c r="F149" s="20"/>
      <c r="G149" s="8" t="s">
        <v>403</v>
      </c>
      <c r="H149" s="36">
        <v>17697</v>
      </c>
      <c r="I149" s="20">
        <v>3.73</v>
      </c>
      <c r="J149" s="20">
        <v>2.34</v>
      </c>
      <c r="K149" s="63">
        <f t="shared" si="165"/>
        <v>154462.95539999998</v>
      </c>
      <c r="L149" s="40">
        <v>25</v>
      </c>
      <c r="M149" s="63">
        <f t="shared" si="166"/>
        <v>38615.738849999994</v>
      </c>
      <c r="W149" s="39"/>
      <c r="X149" s="12">
        <f t="shared" si="167"/>
        <v>19307.869424999997</v>
      </c>
      <c r="Y149" s="12">
        <f t="shared" si="168"/>
        <v>212386.56367499998</v>
      </c>
      <c r="Z149" s="51">
        <v>1</v>
      </c>
      <c r="AA149" s="12">
        <f t="shared" si="169"/>
        <v>212386.56367499998</v>
      </c>
      <c r="AB149" s="43">
        <v>1</v>
      </c>
      <c r="AC149" s="12">
        <f t="shared" si="170"/>
        <v>212386.56367499998</v>
      </c>
    </row>
    <row r="150" spans="1:29" s="73" customFormat="1" ht="15" customHeight="1" x14ac:dyDescent="0.2">
      <c r="A150" s="36">
        <v>26</v>
      </c>
      <c r="B150" s="59" t="s">
        <v>79</v>
      </c>
      <c r="C150" s="53" t="s">
        <v>242</v>
      </c>
      <c r="D150" s="20" t="s">
        <v>195</v>
      </c>
      <c r="E150" s="20">
        <v>1</v>
      </c>
      <c r="F150" s="20"/>
      <c r="G150" s="79" t="s">
        <v>339</v>
      </c>
      <c r="H150" s="36">
        <v>17697</v>
      </c>
      <c r="I150" s="20">
        <v>4.53</v>
      </c>
      <c r="J150" s="20">
        <v>2.34</v>
      </c>
      <c r="K150" s="63">
        <f t="shared" si="165"/>
        <v>187591.73939999999</v>
      </c>
      <c r="L150" s="40">
        <v>25</v>
      </c>
      <c r="M150" s="63">
        <f t="shared" si="166"/>
        <v>46897.934849999991</v>
      </c>
      <c r="N150" s="36"/>
      <c r="O150" s="36"/>
      <c r="P150" s="36"/>
      <c r="Q150" s="36"/>
      <c r="R150" s="36"/>
      <c r="S150" s="36"/>
      <c r="T150" s="36"/>
      <c r="U150" s="36"/>
      <c r="V150" s="36"/>
      <c r="W150" s="39"/>
      <c r="X150" s="12">
        <f t="shared" si="167"/>
        <v>23448.967424999995</v>
      </c>
      <c r="Y150" s="12">
        <f t="shared" si="168"/>
        <v>257938.64167499996</v>
      </c>
      <c r="Z150" s="51">
        <v>1</v>
      </c>
      <c r="AA150" s="12">
        <f>Y150*Z150</f>
        <v>257938.64167499996</v>
      </c>
      <c r="AB150" s="43">
        <v>1</v>
      </c>
      <c r="AC150" s="12">
        <f t="shared" si="170"/>
        <v>257938.64167499996</v>
      </c>
    </row>
    <row r="151" spans="1:29" s="36" customFormat="1" ht="15" customHeight="1" x14ac:dyDescent="0.2">
      <c r="A151" s="36">
        <v>27</v>
      </c>
      <c r="B151" s="59" t="s">
        <v>80</v>
      </c>
      <c r="C151" s="20"/>
      <c r="D151" s="30" t="s">
        <v>195</v>
      </c>
      <c r="E151" s="30">
        <v>4</v>
      </c>
      <c r="G151" s="8" t="s">
        <v>405</v>
      </c>
      <c r="H151" s="36">
        <v>17697</v>
      </c>
      <c r="I151" s="20">
        <v>3.73</v>
      </c>
      <c r="J151" s="20">
        <v>2.34</v>
      </c>
      <c r="K151" s="63">
        <f t="shared" si="165"/>
        <v>154462.95539999998</v>
      </c>
      <c r="L151" s="40">
        <v>25</v>
      </c>
      <c r="M151" s="63">
        <f>K151*L151/100</f>
        <v>38615.738849999994</v>
      </c>
      <c r="Q151" s="39"/>
      <c r="R151" s="39"/>
      <c r="S151" s="39"/>
      <c r="T151" s="40"/>
      <c r="U151" s="12"/>
      <c r="V151" s="12"/>
      <c r="W151" s="90"/>
      <c r="X151" s="12">
        <f>(M151+O151)/10</f>
        <v>3861.5738849999993</v>
      </c>
      <c r="Y151" s="12">
        <f t="shared" si="168"/>
        <v>196940.26813499996</v>
      </c>
      <c r="Z151" s="91">
        <v>1</v>
      </c>
      <c r="AA151" s="92">
        <f>Y151*Z151</f>
        <v>196940.26813499996</v>
      </c>
      <c r="AB151" s="43">
        <v>1</v>
      </c>
      <c r="AC151" s="12">
        <f t="shared" si="170"/>
        <v>196940.26813499996</v>
      </c>
    </row>
    <row r="152" spans="1:29" s="64" customFormat="1" ht="24" customHeight="1" x14ac:dyDescent="0.2">
      <c r="A152" s="36">
        <v>28</v>
      </c>
      <c r="B152" s="59" t="s">
        <v>243</v>
      </c>
      <c r="C152" s="7"/>
      <c r="D152" s="20" t="s">
        <v>195</v>
      </c>
      <c r="E152" s="20">
        <v>4</v>
      </c>
      <c r="F152" s="20"/>
      <c r="G152" s="8" t="s">
        <v>323</v>
      </c>
      <c r="H152" s="36">
        <v>17697</v>
      </c>
      <c r="I152" s="7" t="s">
        <v>259</v>
      </c>
      <c r="J152" s="20">
        <v>2.34</v>
      </c>
      <c r="K152" s="63">
        <f t="shared" si="165"/>
        <v>149493.6378</v>
      </c>
      <c r="L152" s="40">
        <v>25</v>
      </c>
      <c r="M152" s="63">
        <f t="shared" si="166"/>
        <v>37373.409449999999</v>
      </c>
      <c r="N152" s="36"/>
      <c r="O152" s="36"/>
      <c r="P152" s="36"/>
      <c r="Q152" s="36"/>
      <c r="R152" s="36">
        <v>50</v>
      </c>
      <c r="S152" s="39">
        <f t="shared" ref="S152:S156" si="198">H152*R152/100</f>
        <v>8848.5</v>
      </c>
      <c r="T152" s="36"/>
      <c r="U152" s="39"/>
      <c r="V152" s="36"/>
      <c r="W152" s="39"/>
      <c r="X152" s="12">
        <f t="shared" si="167"/>
        <v>18686.704725000003</v>
      </c>
      <c r="Y152" s="12">
        <f t="shared" si="168"/>
        <v>214402.25197500002</v>
      </c>
      <c r="Z152" s="51">
        <v>1</v>
      </c>
      <c r="AA152" s="12">
        <f t="shared" si="169"/>
        <v>214402.25197500002</v>
      </c>
      <c r="AB152" s="43">
        <v>1</v>
      </c>
      <c r="AC152" s="12">
        <f t="shared" si="170"/>
        <v>214402.25197500002</v>
      </c>
    </row>
    <row r="153" spans="1:29" s="36" customFormat="1" x14ac:dyDescent="0.2">
      <c r="A153" s="36">
        <v>29</v>
      </c>
      <c r="B153" s="59" t="s">
        <v>81</v>
      </c>
      <c r="C153" s="53" t="s">
        <v>240</v>
      </c>
      <c r="D153" s="20" t="s">
        <v>195</v>
      </c>
      <c r="E153" s="20">
        <v>2</v>
      </c>
      <c r="F153" s="20"/>
      <c r="G153" s="8" t="s">
        <v>396</v>
      </c>
      <c r="H153" s="36">
        <v>17697</v>
      </c>
      <c r="I153" s="20">
        <v>4.26</v>
      </c>
      <c r="J153" s="20">
        <v>2.34</v>
      </c>
      <c r="K153" s="63">
        <f t="shared" si="165"/>
        <v>176410.77479999998</v>
      </c>
      <c r="L153" s="40">
        <v>25</v>
      </c>
      <c r="M153" s="63">
        <f t="shared" si="166"/>
        <v>44102.693699999989</v>
      </c>
      <c r="R153" s="36">
        <v>50</v>
      </c>
      <c r="S153" s="39">
        <f t="shared" si="198"/>
        <v>8848.5</v>
      </c>
      <c r="U153" s="39"/>
      <c r="W153" s="39"/>
      <c r="X153" s="12">
        <f t="shared" si="167"/>
        <v>22051.346849999994</v>
      </c>
      <c r="Y153" s="12">
        <f t="shared" si="168"/>
        <v>251413.31534999996</v>
      </c>
      <c r="Z153" s="51">
        <v>1</v>
      </c>
      <c r="AA153" s="12">
        <f t="shared" si="169"/>
        <v>251413.31534999996</v>
      </c>
      <c r="AB153" s="43">
        <v>1</v>
      </c>
      <c r="AC153" s="12">
        <f t="shared" si="170"/>
        <v>251413.31534999996</v>
      </c>
    </row>
    <row r="154" spans="1:29" s="36" customFormat="1" ht="26.45" customHeight="1" x14ac:dyDescent="0.2">
      <c r="A154" s="36">
        <v>30</v>
      </c>
      <c r="B154" s="59" t="s">
        <v>179</v>
      </c>
      <c r="C154" s="53" t="s">
        <v>240</v>
      </c>
      <c r="D154" s="20" t="s">
        <v>195</v>
      </c>
      <c r="E154" s="20">
        <v>2</v>
      </c>
      <c r="F154" s="20"/>
      <c r="G154" s="8" t="s">
        <v>392</v>
      </c>
      <c r="H154" s="36">
        <v>17697</v>
      </c>
      <c r="I154" s="20">
        <v>4.41</v>
      </c>
      <c r="J154" s="20">
        <v>2.34</v>
      </c>
      <c r="K154" s="63">
        <f t="shared" si="165"/>
        <v>182622.42180000001</v>
      </c>
      <c r="L154" s="40">
        <v>25</v>
      </c>
      <c r="M154" s="63">
        <f t="shared" si="166"/>
        <v>45655.605450000003</v>
      </c>
      <c r="S154" s="39"/>
      <c r="U154" s="39"/>
      <c r="W154" s="39"/>
      <c r="X154" s="12">
        <f t="shared" si="167"/>
        <v>22827.802725000001</v>
      </c>
      <c r="Y154" s="12">
        <f t="shared" si="168"/>
        <v>251105.829975</v>
      </c>
      <c r="Z154" s="51">
        <v>1</v>
      </c>
      <c r="AA154" s="12">
        <f t="shared" si="169"/>
        <v>251105.829975</v>
      </c>
      <c r="AB154" s="43">
        <v>1</v>
      </c>
      <c r="AC154" s="12">
        <f t="shared" si="170"/>
        <v>251105.829975</v>
      </c>
    </row>
    <row r="155" spans="1:29" s="36" customFormat="1" ht="22.5" customHeight="1" x14ac:dyDescent="0.2">
      <c r="A155" s="36">
        <v>31</v>
      </c>
      <c r="B155" s="69" t="s">
        <v>56</v>
      </c>
      <c r="C155" s="7" t="s">
        <v>240</v>
      </c>
      <c r="D155" s="30" t="s">
        <v>195</v>
      </c>
      <c r="E155" s="30">
        <v>2</v>
      </c>
      <c r="F155" s="30"/>
      <c r="G155" s="8" t="s">
        <v>382</v>
      </c>
      <c r="H155" s="36">
        <v>17697</v>
      </c>
      <c r="I155" s="7">
        <v>4.41</v>
      </c>
      <c r="J155" s="20">
        <v>2.34</v>
      </c>
      <c r="K155" s="63">
        <f t="shared" si="165"/>
        <v>182622.42180000001</v>
      </c>
      <c r="L155" s="1">
        <v>25</v>
      </c>
      <c r="M155" s="12">
        <f t="shared" si="166"/>
        <v>45655.605450000003</v>
      </c>
      <c r="N155" s="40"/>
      <c r="O155" s="40"/>
      <c r="P155" s="40"/>
      <c r="Q155" s="63"/>
      <c r="R155" s="40"/>
      <c r="S155" s="40"/>
      <c r="T155" s="40"/>
      <c r="U155" s="12"/>
      <c r="V155" s="82"/>
      <c r="W155" s="82"/>
      <c r="X155" s="82">
        <f t="shared" ref="X155" si="199">(M155+O155)*10/100</f>
        <v>4565.5605450000003</v>
      </c>
      <c r="Y155" s="12">
        <f t="shared" si="168"/>
        <v>232843.587795</v>
      </c>
      <c r="Z155" s="42">
        <v>1</v>
      </c>
      <c r="AA155" s="12">
        <f>Y155*Z155</f>
        <v>232843.587795</v>
      </c>
      <c r="AB155" s="43">
        <v>1</v>
      </c>
      <c r="AC155" s="12">
        <f t="shared" si="170"/>
        <v>232843.587795</v>
      </c>
    </row>
    <row r="156" spans="1:29" s="64" customFormat="1" ht="24" x14ac:dyDescent="0.2">
      <c r="A156" s="36">
        <v>32</v>
      </c>
      <c r="B156" s="59" t="s">
        <v>83</v>
      </c>
      <c r="C156" s="53" t="s">
        <v>242</v>
      </c>
      <c r="D156" s="20" t="s">
        <v>195</v>
      </c>
      <c r="E156" s="20">
        <v>1</v>
      </c>
      <c r="F156" s="20"/>
      <c r="G156" s="8" t="s">
        <v>361</v>
      </c>
      <c r="H156" s="50">
        <v>17697</v>
      </c>
      <c r="I156" s="20">
        <v>4.4000000000000004</v>
      </c>
      <c r="J156" s="20">
        <v>2.34</v>
      </c>
      <c r="K156" s="63">
        <f t="shared" si="165"/>
        <v>182208.31200000001</v>
      </c>
      <c r="L156" s="40">
        <v>25</v>
      </c>
      <c r="M156" s="63">
        <f t="shared" si="166"/>
        <v>45552.078000000001</v>
      </c>
      <c r="N156" s="36"/>
      <c r="O156" s="36"/>
      <c r="P156" s="36"/>
      <c r="Q156" s="36"/>
      <c r="R156" s="36">
        <v>50</v>
      </c>
      <c r="S156" s="39">
        <f t="shared" si="198"/>
        <v>8848.5</v>
      </c>
      <c r="T156" s="36"/>
      <c r="U156" s="39"/>
      <c r="V156" s="36"/>
      <c r="W156" s="39"/>
      <c r="X156" s="12">
        <f t="shared" si="167"/>
        <v>22776.039000000004</v>
      </c>
      <c r="Y156" s="12">
        <f t="shared" si="168"/>
        <v>259384.929</v>
      </c>
      <c r="Z156" s="51">
        <v>0.5</v>
      </c>
      <c r="AA156" s="12">
        <f t="shared" si="169"/>
        <v>129692.4645</v>
      </c>
      <c r="AB156" s="43">
        <v>1</v>
      </c>
      <c r="AC156" s="12">
        <f t="shared" si="170"/>
        <v>129692.4645</v>
      </c>
    </row>
    <row r="157" spans="1:29" s="64" customFormat="1" ht="24" x14ac:dyDescent="0.2">
      <c r="A157" s="36">
        <v>33</v>
      </c>
      <c r="B157" s="59" t="s">
        <v>83</v>
      </c>
      <c r="C157" s="53" t="s">
        <v>242</v>
      </c>
      <c r="D157" s="20" t="s">
        <v>195</v>
      </c>
      <c r="E157" s="20">
        <v>1</v>
      </c>
      <c r="F157" s="20"/>
      <c r="G157" s="8" t="s">
        <v>344</v>
      </c>
      <c r="H157" s="50">
        <v>17697</v>
      </c>
      <c r="I157" s="20">
        <v>4.34</v>
      </c>
      <c r="J157" s="20">
        <v>2.34</v>
      </c>
      <c r="K157" s="63">
        <f t="shared" si="165"/>
        <v>179723.65319999997</v>
      </c>
      <c r="L157" s="40">
        <v>25</v>
      </c>
      <c r="M157" s="63">
        <f t="shared" ref="M157" si="200">K157*L157/100</f>
        <v>44930.913299999993</v>
      </c>
      <c r="N157" s="36"/>
      <c r="O157" s="36"/>
      <c r="P157" s="36"/>
      <c r="Q157" s="36"/>
      <c r="R157" s="36">
        <v>50</v>
      </c>
      <c r="S157" s="39">
        <f t="shared" ref="S157" si="201">H157*R157/100</f>
        <v>8848.5</v>
      </c>
      <c r="T157" s="36"/>
      <c r="U157" s="39"/>
      <c r="V157" s="36"/>
      <c r="W157" s="39"/>
      <c r="X157" s="12">
        <f t="shared" ref="X157" si="202">(K157+M157)*10/100</f>
        <v>22465.456649999996</v>
      </c>
      <c r="Y157" s="12">
        <f t="shared" si="168"/>
        <v>255968.52314999996</v>
      </c>
      <c r="Z157" s="51">
        <v>0.5</v>
      </c>
      <c r="AA157" s="12">
        <f t="shared" ref="AA157" si="203">Y157*Z157</f>
        <v>127984.26157499998</v>
      </c>
      <c r="AB157" s="43">
        <v>1</v>
      </c>
      <c r="AC157" s="12">
        <f t="shared" si="170"/>
        <v>127984.26157499998</v>
      </c>
    </row>
    <row r="158" spans="1:29" s="1" customFormat="1" x14ac:dyDescent="0.2">
      <c r="A158" s="64"/>
      <c r="B158" s="71" t="s">
        <v>8</v>
      </c>
      <c r="C158" s="65"/>
      <c r="D158" s="64"/>
      <c r="E158" s="64"/>
      <c r="F158" s="64"/>
      <c r="G158" s="85"/>
      <c r="H158" s="64"/>
      <c r="I158" s="21"/>
      <c r="J158" s="21"/>
      <c r="K158" s="78">
        <f>SUM(K124:K157)</f>
        <v>5858411.3405999988</v>
      </c>
      <c r="L158" s="78"/>
      <c r="M158" s="78">
        <f>SUM(M124:M157)</f>
        <v>1464602.8351499995</v>
      </c>
      <c r="N158" s="78"/>
      <c r="O158" s="78">
        <f>SUM(O124:O157)</f>
        <v>4424.25</v>
      </c>
      <c r="P158" s="78"/>
      <c r="Q158" s="78">
        <f>SUM(Q124:Q157)</f>
        <v>52029.179999999993</v>
      </c>
      <c r="R158" s="78"/>
      <c r="S158" s="78">
        <f t="shared" ref="S158:AA158" si="204">SUM(S124:S157)</f>
        <v>53091</v>
      </c>
      <c r="T158" s="78">
        <f t="shared" si="204"/>
        <v>0</v>
      </c>
      <c r="U158" s="78">
        <f t="shared" si="204"/>
        <v>0</v>
      </c>
      <c r="V158" s="78">
        <f t="shared" si="204"/>
        <v>0</v>
      </c>
      <c r="W158" s="78">
        <f t="shared" si="204"/>
        <v>0</v>
      </c>
      <c r="X158" s="78">
        <f t="shared" si="204"/>
        <v>698592.87985499972</v>
      </c>
      <c r="Y158" s="78">
        <f t="shared" si="204"/>
        <v>8131151.4856049987</v>
      </c>
      <c r="Z158" s="55">
        <f t="shared" si="204"/>
        <v>24.25</v>
      </c>
      <c r="AA158" s="78">
        <f t="shared" si="204"/>
        <v>5774463.1213987488</v>
      </c>
      <c r="AB158" s="78"/>
      <c r="AC158" s="78">
        <f>SUM(AC124:AC157)</f>
        <v>5774463.1213987488</v>
      </c>
    </row>
    <row r="159" spans="1:29" s="36" customFormat="1" ht="12.75" customHeight="1" x14ac:dyDescent="0.2">
      <c r="A159" s="188" t="s">
        <v>117</v>
      </c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  <c r="AA159" s="188"/>
      <c r="AB159" s="38"/>
      <c r="AC159" s="38"/>
    </row>
    <row r="160" spans="1:29" s="36" customFormat="1" ht="14.25" customHeight="1" x14ac:dyDescent="0.2">
      <c r="A160" s="36">
        <v>1</v>
      </c>
      <c r="B160" s="56" t="s">
        <v>180</v>
      </c>
      <c r="C160" s="53"/>
      <c r="D160" s="20" t="s">
        <v>195</v>
      </c>
      <c r="E160" s="20">
        <v>4</v>
      </c>
      <c r="F160" s="20"/>
      <c r="G160" s="8" t="s">
        <v>296</v>
      </c>
      <c r="H160" s="36">
        <v>17697</v>
      </c>
      <c r="I160" s="20">
        <v>3.37</v>
      </c>
      <c r="J160" s="20"/>
      <c r="K160" s="63">
        <f t="shared" ref="K160:K161" si="205">H160*I160*J160</f>
        <v>0</v>
      </c>
      <c r="L160" s="40"/>
      <c r="M160" s="63">
        <f>K160*L160/100</f>
        <v>0</v>
      </c>
      <c r="U160" s="39">
        <f>H160*T160/100</f>
        <v>0</v>
      </c>
      <c r="W160" s="39"/>
      <c r="X160" s="12">
        <f t="shared" ref="X160:X161" si="206">(K160+M160)*10/100</f>
        <v>0</v>
      </c>
      <c r="Y160" s="12">
        <f t="shared" ref="Y160:Y161" si="207">K160+M160+O160+Q160+U160+W160+S160+X160</f>
        <v>0</v>
      </c>
      <c r="Z160" s="51"/>
      <c r="AA160" s="12">
        <f t="shared" ref="AA160:AA200" si="208">Y160*Z160</f>
        <v>0</v>
      </c>
      <c r="AB160" s="43">
        <v>1</v>
      </c>
      <c r="AC160" s="12">
        <f>AA160*AB160</f>
        <v>0</v>
      </c>
    </row>
    <row r="161" spans="1:29" s="36" customFormat="1" ht="12.75" customHeight="1" x14ac:dyDescent="0.2">
      <c r="A161" s="36">
        <v>3</v>
      </c>
      <c r="B161" s="69" t="s">
        <v>86</v>
      </c>
      <c r="C161" s="53" t="s">
        <v>244</v>
      </c>
      <c r="D161" s="20" t="s">
        <v>195</v>
      </c>
      <c r="E161" s="20">
        <v>3</v>
      </c>
      <c r="F161" s="20"/>
      <c r="G161" s="8" t="s">
        <v>406</v>
      </c>
      <c r="H161" s="36">
        <v>17697</v>
      </c>
      <c r="I161" s="20">
        <v>4.29</v>
      </c>
      <c r="J161" s="20">
        <v>2.34</v>
      </c>
      <c r="K161" s="63">
        <f t="shared" si="205"/>
        <v>177653.1042</v>
      </c>
      <c r="L161" s="40">
        <v>25</v>
      </c>
      <c r="M161" s="63">
        <f>K161*L161/100</f>
        <v>44413.276050000008</v>
      </c>
      <c r="R161" s="36">
        <v>50</v>
      </c>
      <c r="S161" s="39">
        <f>H161*R161/100</f>
        <v>8848.5</v>
      </c>
      <c r="U161" s="39"/>
      <c r="W161" s="39"/>
      <c r="X161" s="12">
        <f t="shared" si="206"/>
        <v>22206.638025000004</v>
      </c>
      <c r="Y161" s="12">
        <f t="shared" si="207"/>
        <v>253121.51827500001</v>
      </c>
      <c r="Z161" s="42">
        <v>0.5</v>
      </c>
      <c r="AA161" s="12">
        <f>Y161*Z161</f>
        <v>126560.7591375</v>
      </c>
      <c r="AB161" s="43">
        <v>1</v>
      </c>
      <c r="AC161" s="12">
        <f>AA161*AB161</f>
        <v>126560.7591375</v>
      </c>
    </row>
    <row r="162" spans="1:29" s="36" customFormat="1" x14ac:dyDescent="0.2">
      <c r="A162" s="64"/>
      <c r="B162" s="71" t="s">
        <v>8</v>
      </c>
      <c r="C162" s="65"/>
      <c r="D162" s="64"/>
      <c r="E162" s="64"/>
      <c r="F162" s="64"/>
      <c r="G162" s="66"/>
      <c r="H162" s="64"/>
      <c r="I162" s="21"/>
      <c r="J162" s="21"/>
      <c r="K162" s="67">
        <f>SUM(K160:K161)</f>
        <v>177653.1042</v>
      </c>
      <c r="L162" s="67"/>
      <c r="M162" s="67">
        <f>SUM(M160:M161)</f>
        <v>44413.276050000008</v>
      </c>
      <c r="N162" s="67"/>
      <c r="O162" s="67">
        <f>SUM(O160:O161)</f>
        <v>0</v>
      </c>
      <c r="P162" s="67"/>
      <c r="Q162" s="67">
        <f>SUM(Q160:Q161)</f>
        <v>0</v>
      </c>
      <c r="R162" s="67"/>
      <c r="S162" s="67">
        <f>SUM(S160:S161)</f>
        <v>8848.5</v>
      </c>
      <c r="T162" s="67"/>
      <c r="U162" s="67">
        <f>SUM(U160:U161)</f>
        <v>0</v>
      </c>
      <c r="V162" s="67"/>
      <c r="W162" s="67">
        <f>SUM(W160:W161)</f>
        <v>0</v>
      </c>
      <c r="X162" s="67">
        <f>SUM(X160:X161)</f>
        <v>22206.638025000004</v>
      </c>
      <c r="Y162" s="67">
        <f>SUM(Y160:Y161)</f>
        <v>253121.51827500001</v>
      </c>
      <c r="Z162" s="72">
        <f>SUM(Z160:Z161)</f>
        <v>0.5</v>
      </c>
      <c r="AA162" s="67">
        <f>SUM(AA160:AA161)</f>
        <v>126560.7591375</v>
      </c>
      <c r="AB162" s="67"/>
      <c r="AC162" s="67">
        <f>SUM(AC160:AC161)</f>
        <v>126560.7591375</v>
      </c>
    </row>
    <row r="163" spans="1:29" s="36" customFormat="1" ht="12.75" customHeight="1" x14ac:dyDescent="0.2">
      <c r="A163" s="188" t="s">
        <v>171</v>
      </c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188"/>
      <c r="Y163" s="188"/>
      <c r="Z163" s="188"/>
      <c r="AA163" s="188"/>
      <c r="AB163" s="38"/>
      <c r="AC163" s="38"/>
    </row>
    <row r="164" spans="1:29" s="36" customFormat="1" ht="12.75" customHeight="1" x14ac:dyDescent="0.2">
      <c r="A164" s="36">
        <v>1</v>
      </c>
      <c r="B164" s="69" t="s">
        <v>86</v>
      </c>
      <c r="C164" s="53" t="s">
        <v>244</v>
      </c>
      <c r="D164" s="20" t="s">
        <v>195</v>
      </c>
      <c r="E164" s="20">
        <v>3</v>
      </c>
      <c r="F164" s="20"/>
      <c r="G164" s="8" t="s">
        <v>407</v>
      </c>
      <c r="H164" s="36">
        <v>17697</v>
      </c>
      <c r="I164" s="20">
        <v>4.29</v>
      </c>
      <c r="J164" s="20">
        <v>2.34</v>
      </c>
      <c r="K164" s="63">
        <f t="shared" ref="K164:K170" si="209">H164*I164*J164</f>
        <v>177653.1042</v>
      </c>
      <c r="L164" s="40">
        <v>25</v>
      </c>
      <c r="M164" s="63">
        <f t="shared" ref="M164:M169" si="210">K164*L164/100</f>
        <v>44413.276050000008</v>
      </c>
      <c r="R164" s="36">
        <v>50</v>
      </c>
      <c r="S164" s="39">
        <f>H164*R164/100</f>
        <v>8848.5</v>
      </c>
      <c r="U164" s="39"/>
      <c r="W164" s="39"/>
      <c r="X164" s="12">
        <f t="shared" ref="X164:X169" si="211">(K164+M164)*10/100</f>
        <v>22206.638025000004</v>
      </c>
      <c r="Y164" s="12">
        <f t="shared" ref="Y164:Y169" si="212">K164+M164+O164+Q164+U164+W164+S164+X164</f>
        <v>253121.51827500001</v>
      </c>
      <c r="Z164" s="51">
        <v>1</v>
      </c>
      <c r="AA164" s="12">
        <f t="shared" si="208"/>
        <v>253121.51827500001</v>
      </c>
      <c r="AB164" s="43">
        <v>1</v>
      </c>
      <c r="AC164" s="12">
        <f t="shared" ref="AC164:AC170" si="213">AA164*AB164</f>
        <v>253121.51827500001</v>
      </c>
    </row>
    <row r="165" spans="1:29" s="64" customFormat="1" x14ac:dyDescent="0.2">
      <c r="A165" s="36">
        <v>2</v>
      </c>
      <c r="B165" s="69" t="s">
        <v>85</v>
      </c>
      <c r="C165" s="53"/>
      <c r="D165" s="20" t="s">
        <v>195</v>
      </c>
      <c r="E165" s="20">
        <v>4</v>
      </c>
      <c r="F165" s="20"/>
      <c r="G165" s="79" t="s">
        <v>408</v>
      </c>
      <c r="H165" s="36">
        <v>17697</v>
      </c>
      <c r="I165" s="20">
        <v>3.49</v>
      </c>
      <c r="J165" s="20">
        <v>2.34</v>
      </c>
      <c r="K165" s="63">
        <f t="shared" si="209"/>
        <v>144524.32020000002</v>
      </c>
      <c r="L165" s="40">
        <v>25</v>
      </c>
      <c r="M165" s="63">
        <f t="shared" si="210"/>
        <v>36131.080050000004</v>
      </c>
      <c r="N165" s="36"/>
      <c r="O165" s="36"/>
      <c r="P165" s="36"/>
      <c r="Q165" s="36"/>
      <c r="R165" s="36"/>
      <c r="S165" s="36"/>
      <c r="T165" s="36">
        <v>150</v>
      </c>
      <c r="U165" s="39">
        <f t="shared" ref="U165:U169" si="214">H165*T165/100</f>
        <v>26545.5</v>
      </c>
      <c r="V165" s="36"/>
      <c r="W165" s="39">
        <f>H165*V165/100</f>
        <v>0</v>
      </c>
      <c r="X165" s="12">
        <f t="shared" si="211"/>
        <v>18065.540024999998</v>
      </c>
      <c r="Y165" s="12">
        <f t="shared" si="212"/>
        <v>225266.440275</v>
      </c>
      <c r="Z165" s="42">
        <v>1</v>
      </c>
      <c r="AA165" s="12">
        <f t="shared" si="208"/>
        <v>225266.440275</v>
      </c>
      <c r="AB165" s="43">
        <v>1</v>
      </c>
      <c r="AC165" s="12">
        <f t="shared" si="213"/>
        <v>225266.440275</v>
      </c>
    </row>
    <row r="166" spans="1:29" s="36" customFormat="1" ht="13.15" customHeight="1" x14ac:dyDescent="0.2">
      <c r="A166" s="36">
        <v>4</v>
      </c>
      <c r="B166" s="69" t="s">
        <v>180</v>
      </c>
      <c r="C166" s="53" t="s">
        <v>242</v>
      </c>
      <c r="D166" s="20" t="s">
        <v>195</v>
      </c>
      <c r="E166" s="20">
        <v>1</v>
      </c>
      <c r="F166" s="20"/>
      <c r="G166" s="8" t="s">
        <v>409</v>
      </c>
      <c r="H166" s="36">
        <v>17697</v>
      </c>
      <c r="I166" s="20">
        <v>4.53</v>
      </c>
      <c r="J166" s="20">
        <v>2.34</v>
      </c>
      <c r="K166" s="63">
        <f t="shared" si="209"/>
        <v>187591.73939999999</v>
      </c>
      <c r="L166" s="40">
        <v>25</v>
      </c>
      <c r="M166" s="63">
        <f t="shared" si="210"/>
        <v>46897.934849999991</v>
      </c>
      <c r="T166" s="36">
        <v>150</v>
      </c>
      <c r="U166" s="39">
        <f t="shared" si="214"/>
        <v>26545.5</v>
      </c>
      <c r="W166" s="39"/>
      <c r="X166" s="12">
        <f t="shared" si="211"/>
        <v>23448.967424999995</v>
      </c>
      <c r="Y166" s="12">
        <f t="shared" si="212"/>
        <v>284484.14167499996</v>
      </c>
      <c r="Z166" s="42">
        <v>1</v>
      </c>
      <c r="AA166" s="12">
        <f t="shared" si="208"/>
        <v>284484.14167499996</v>
      </c>
      <c r="AB166" s="43">
        <v>1</v>
      </c>
      <c r="AC166" s="12">
        <f t="shared" si="213"/>
        <v>284484.14167499996</v>
      </c>
    </row>
    <row r="167" spans="1:29" s="36" customFormat="1" ht="12.75" customHeight="1" x14ac:dyDescent="0.2">
      <c r="A167" s="36">
        <v>5</v>
      </c>
      <c r="B167" s="69" t="s">
        <v>50</v>
      </c>
      <c r="C167" s="53"/>
      <c r="D167" s="20" t="s">
        <v>195</v>
      </c>
      <c r="E167" s="20">
        <v>4</v>
      </c>
      <c r="F167" s="20"/>
      <c r="G167" s="8" t="s">
        <v>410</v>
      </c>
      <c r="H167" s="36">
        <v>17697</v>
      </c>
      <c r="I167" s="20">
        <v>3.61</v>
      </c>
      <c r="J167" s="20">
        <v>2.34</v>
      </c>
      <c r="K167" s="63">
        <f t="shared" si="209"/>
        <v>149493.6378</v>
      </c>
      <c r="L167" s="40">
        <v>25</v>
      </c>
      <c r="M167" s="63">
        <f t="shared" si="210"/>
        <v>37373.409449999999</v>
      </c>
      <c r="T167" s="36">
        <v>150</v>
      </c>
      <c r="U167" s="39">
        <f t="shared" ref="U167" si="215">H167*T167/100</f>
        <v>26545.5</v>
      </c>
      <c r="W167" s="39"/>
      <c r="X167" s="12">
        <f t="shared" ref="X167" si="216">(K167+M167)*10/100</f>
        <v>18686.704725000003</v>
      </c>
      <c r="Y167" s="12">
        <f t="shared" ref="Y167" si="217">K167+M167+O167+Q167+U167+W167+S167+X167</f>
        <v>232099.25197500002</v>
      </c>
      <c r="Z167" s="42">
        <v>1</v>
      </c>
      <c r="AA167" s="12">
        <f t="shared" ref="AA167" si="218">Y167*Z167</f>
        <v>232099.25197500002</v>
      </c>
      <c r="AB167" s="43">
        <v>1</v>
      </c>
      <c r="AC167" s="12">
        <f t="shared" si="213"/>
        <v>232099.25197500002</v>
      </c>
    </row>
    <row r="168" spans="1:29" s="36" customFormat="1" ht="13.9" customHeight="1" x14ac:dyDescent="0.2">
      <c r="A168" s="36">
        <v>6</v>
      </c>
      <c r="B168" s="69" t="s">
        <v>180</v>
      </c>
      <c r="C168" s="53" t="s">
        <v>240</v>
      </c>
      <c r="D168" s="20" t="s">
        <v>195</v>
      </c>
      <c r="E168" s="20">
        <v>2</v>
      </c>
      <c r="F168" s="20"/>
      <c r="G168" s="8" t="s">
        <v>409</v>
      </c>
      <c r="H168" s="36">
        <v>17697</v>
      </c>
      <c r="I168" s="20">
        <v>4.41</v>
      </c>
      <c r="J168" s="20">
        <v>2.34</v>
      </c>
      <c r="K168" s="63">
        <f t="shared" si="209"/>
        <v>182622.42180000001</v>
      </c>
      <c r="L168" s="40">
        <v>25</v>
      </c>
      <c r="M168" s="63">
        <f t="shared" si="210"/>
        <v>45655.605450000003</v>
      </c>
      <c r="T168" s="36">
        <v>150</v>
      </c>
      <c r="U168" s="39">
        <f t="shared" ref="U168" si="219">H168*T168/100</f>
        <v>26545.5</v>
      </c>
      <c r="W168" s="39"/>
      <c r="X168" s="12">
        <f t="shared" ref="X168" si="220">(K168+M168)*10/100</f>
        <v>22827.802725000001</v>
      </c>
      <c r="Y168" s="12">
        <f t="shared" ref="Y168" si="221">K168+M168+O168+Q168+U168+W168+S168+X168</f>
        <v>277651.329975</v>
      </c>
      <c r="Z168" s="42">
        <v>1</v>
      </c>
      <c r="AA168" s="12">
        <f t="shared" ref="AA168" si="222">Y168*Z168</f>
        <v>277651.329975</v>
      </c>
      <c r="AB168" s="43">
        <v>1</v>
      </c>
      <c r="AC168" s="12">
        <f t="shared" si="213"/>
        <v>277651.329975</v>
      </c>
    </row>
    <row r="169" spans="1:29" s="1" customFormat="1" ht="13.9" customHeight="1" x14ac:dyDescent="0.2">
      <c r="A169" s="36">
        <v>7</v>
      </c>
      <c r="B169" s="69" t="s">
        <v>84</v>
      </c>
      <c r="C169" s="53" t="s">
        <v>240</v>
      </c>
      <c r="D169" s="20" t="s">
        <v>195</v>
      </c>
      <c r="E169" s="20">
        <v>2</v>
      </c>
      <c r="F169" s="20"/>
      <c r="G169" s="8" t="s">
        <v>411</v>
      </c>
      <c r="H169" s="73">
        <v>17697</v>
      </c>
      <c r="I169" s="53">
        <v>4.34</v>
      </c>
      <c r="J169" s="20">
        <v>2.34</v>
      </c>
      <c r="K169" s="63">
        <f t="shared" si="209"/>
        <v>179723.65319999997</v>
      </c>
      <c r="L169" s="40">
        <v>25</v>
      </c>
      <c r="M169" s="63">
        <f t="shared" si="210"/>
        <v>44930.913299999993</v>
      </c>
      <c r="N169" s="36"/>
      <c r="O169" s="36"/>
      <c r="P169" s="36">
        <v>40</v>
      </c>
      <c r="Q169" s="39">
        <f>H169*P169/100</f>
        <v>7078.8</v>
      </c>
      <c r="R169" s="39"/>
      <c r="S169" s="39"/>
      <c r="T169" s="36"/>
      <c r="U169" s="39">
        <f t="shared" si="214"/>
        <v>0</v>
      </c>
      <c r="V169" s="36"/>
      <c r="W169" s="39"/>
      <c r="X169" s="12">
        <f t="shared" si="211"/>
        <v>22465.456649999996</v>
      </c>
      <c r="Y169" s="12">
        <f t="shared" si="212"/>
        <v>254198.82314999995</v>
      </c>
      <c r="Z169" s="42">
        <v>1</v>
      </c>
      <c r="AA169" s="12">
        <f t="shared" si="208"/>
        <v>254198.82314999995</v>
      </c>
      <c r="AB169" s="43">
        <v>1</v>
      </c>
      <c r="AC169" s="12">
        <f t="shared" si="213"/>
        <v>254198.82314999995</v>
      </c>
    </row>
    <row r="170" spans="1:29" s="66" customFormat="1" ht="22.9" customHeight="1" x14ac:dyDescent="0.2">
      <c r="A170" s="73">
        <v>8</v>
      </c>
      <c r="B170" s="83" t="s">
        <v>232</v>
      </c>
      <c r="C170" s="53"/>
      <c r="D170" s="53" t="s">
        <v>195</v>
      </c>
      <c r="E170" s="53">
        <v>4</v>
      </c>
      <c r="F170" s="53"/>
      <c r="G170" s="8" t="s">
        <v>317</v>
      </c>
      <c r="H170" s="73">
        <v>17697</v>
      </c>
      <c r="I170" s="53">
        <v>3.61</v>
      </c>
      <c r="J170" s="20">
        <v>2.34</v>
      </c>
      <c r="K170" s="63">
        <f t="shared" si="209"/>
        <v>149493.6378</v>
      </c>
      <c r="L170" s="40">
        <v>25</v>
      </c>
      <c r="M170" s="63">
        <f>K170*L170/100</f>
        <v>37373.409449999999</v>
      </c>
      <c r="N170" s="73"/>
      <c r="O170" s="73"/>
      <c r="P170" s="73"/>
      <c r="Q170" s="73"/>
      <c r="R170" s="73"/>
      <c r="S170" s="73"/>
      <c r="T170" s="73"/>
      <c r="U170" s="73"/>
      <c r="V170" s="73"/>
      <c r="W170" s="76"/>
      <c r="X170" s="63">
        <f>(K170+M170)*10/100</f>
        <v>18686.704725000003</v>
      </c>
      <c r="Y170" s="63">
        <f>K170+M170+O170+Q170+U170+W170+S170+X170</f>
        <v>205553.75197500002</v>
      </c>
      <c r="Z170" s="42">
        <v>1</v>
      </c>
      <c r="AA170" s="63">
        <f>Y170*Z170</f>
        <v>205553.75197500002</v>
      </c>
      <c r="AB170" s="43">
        <v>1</v>
      </c>
      <c r="AC170" s="12">
        <f t="shared" si="213"/>
        <v>205553.75197500002</v>
      </c>
    </row>
    <row r="171" spans="1:29" s="36" customFormat="1" x14ac:dyDescent="0.2">
      <c r="A171" s="64"/>
      <c r="B171" s="71" t="s">
        <v>8</v>
      </c>
      <c r="C171" s="65"/>
      <c r="D171" s="64"/>
      <c r="E171" s="64"/>
      <c r="F171" s="64"/>
      <c r="G171" s="66"/>
      <c r="H171" s="64"/>
      <c r="I171" s="21"/>
      <c r="J171" s="21"/>
      <c r="K171" s="67">
        <f>SUM(K164:K170)</f>
        <v>1171102.5144</v>
      </c>
      <c r="L171" s="67"/>
      <c r="M171" s="67">
        <f>SUM(M164:M170)</f>
        <v>292775.6286</v>
      </c>
      <c r="N171" s="67"/>
      <c r="O171" s="67">
        <f>SUM(O164:O169)</f>
        <v>0</v>
      </c>
      <c r="P171" s="67"/>
      <c r="Q171" s="67">
        <f>SUM(Q164:Q170)</f>
        <v>7078.8</v>
      </c>
      <c r="R171" s="67"/>
      <c r="S171" s="67">
        <f>SUM(S164:S170)</f>
        <v>8848.5</v>
      </c>
      <c r="T171" s="67"/>
      <c r="U171" s="67">
        <f>SUM(U164:U170)</f>
        <v>106182</v>
      </c>
      <c r="V171" s="67"/>
      <c r="W171" s="67">
        <f>SUM(W164:W170)</f>
        <v>0</v>
      </c>
      <c r="X171" s="67">
        <f>SUM(X164:X170)</f>
        <v>146387.8143</v>
      </c>
      <c r="Y171" s="67">
        <f>SUM(Y164:Y170)</f>
        <v>1732375.2572999997</v>
      </c>
      <c r="Z171" s="72">
        <f>SUM(Z164:Z170)</f>
        <v>7</v>
      </c>
      <c r="AA171" s="67">
        <f>SUM(AA164:AA170)</f>
        <v>1732375.2572999997</v>
      </c>
      <c r="AB171" s="67"/>
      <c r="AC171" s="67">
        <f>SUM(AC164:AC170)</f>
        <v>1732375.2572999997</v>
      </c>
    </row>
    <row r="172" spans="1:29" s="64" customFormat="1" x14ac:dyDescent="0.2">
      <c r="A172" s="188" t="s">
        <v>170</v>
      </c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38"/>
      <c r="AC172" s="38"/>
    </row>
    <row r="173" spans="1:29" s="1" customFormat="1" ht="12.75" customHeight="1" x14ac:dyDescent="0.2">
      <c r="A173" s="36">
        <v>1</v>
      </c>
      <c r="B173" s="69" t="s">
        <v>85</v>
      </c>
      <c r="C173" s="53"/>
      <c r="D173" s="20" t="s">
        <v>195</v>
      </c>
      <c r="E173" s="20">
        <v>4</v>
      </c>
      <c r="F173" s="20"/>
      <c r="G173" s="8" t="s">
        <v>381</v>
      </c>
      <c r="H173" s="36">
        <v>17697</v>
      </c>
      <c r="I173" s="20">
        <v>3.61</v>
      </c>
      <c r="J173" s="20">
        <v>2.34</v>
      </c>
      <c r="K173" s="63">
        <f t="shared" ref="K173:K177" si="223">H173*I173*J173</f>
        <v>149493.6378</v>
      </c>
      <c r="L173" s="40">
        <v>25</v>
      </c>
      <c r="M173" s="63">
        <f t="shared" ref="M173:M177" si="224">K173*L173/100</f>
        <v>37373.409449999999</v>
      </c>
      <c r="N173" s="36"/>
      <c r="O173" s="36"/>
      <c r="P173" s="36"/>
      <c r="Q173" s="36"/>
      <c r="R173" s="36"/>
      <c r="S173" s="36"/>
      <c r="T173" s="36">
        <v>150</v>
      </c>
      <c r="U173" s="39">
        <f>H173*T173/100</f>
        <v>26545.5</v>
      </c>
      <c r="V173" s="36"/>
      <c r="W173" s="39"/>
      <c r="X173" s="12">
        <f t="shared" ref="X173:X176" si="225">(K173+M173)*10/100</f>
        <v>18686.704725000003</v>
      </c>
      <c r="Y173" s="12">
        <f t="shared" ref="Y173:Y176" si="226">K173+M173+O173+Q173+U173+W173+S173+X173</f>
        <v>232099.25197500002</v>
      </c>
      <c r="Z173" s="42">
        <v>1</v>
      </c>
      <c r="AA173" s="12">
        <f t="shared" si="208"/>
        <v>232099.25197500002</v>
      </c>
      <c r="AB173" s="43">
        <v>1</v>
      </c>
      <c r="AC173" s="12">
        <f>AA173*AB173</f>
        <v>232099.25197500002</v>
      </c>
    </row>
    <row r="174" spans="1:29" s="36" customFormat="1" ht="12.75" customHeight="1" x14ac:dyDescent="0.2">
      <c r="A174" s="36">
        <v>2</v>
      </c>
      <c r="B174" s="56" t="s">
        <v>180</v>
      </c>
      <c r="C174" s="53"/>
      <c r="D174" s="20" t="s">
        <v>195</v>
      </c>
      <c r="E174" s="20">
        <v>4</v>
      </c>
      <c r="F174" s="20"/>
      <c r="G174" s="8" t="s">
        <v>413</v>
      </c>
      <c r="H174" s="36">
        <v>17697</v>
      </c>
      <c r="I174" s="20">
        <v>3.73</v>
      </c>
      <c r="J174" s="20">
        <v>2.34</v>
      </c>
      <c r="K174" s="63">
        <f t="shared" si="223"/>
        <v>154462.95539999998</v>
      </c>
      <c r="L174" s="40">
        <v>25</v>
      </c>
      <c r="M174" s="63">
        <f t="shared" si="224"/>
        <v>38615.738849999994</v>
      </c>
      <c r="T174" s="36">
        <v>150</v>
      </c>
      <c r="U174" s="39">
        <f>H174*T174/100</f>
        <v>26545.5</v>
      </c>
      <c r="W174" s="39">
        <f>H174*V174/100</f>
        <v>0</v>
      </c>
      <c r="X174" s="12">
        <f t="shared" ref="X174" si="227">(K174+M174)*10/100</f>
        <v>19307.869424999997</v>
      </c>
      <c r="Y174" s="12">
        <f t="shared" ref="Y174" si="228">K174+M174+O174+Q174+U174+W174+S174+X174</f>
        <v>238932.06367499998</v>
      </c>
      <c r="Z174" s="42">
        <v>1</v>
      </c>
      <c r="AA174" s="12">
        <f>Y174*Z174</f>
        <v>238932.06367499998</v>
      </c>
      <c r="AB174" s="43">
        <v>1</v>
      </c>
      <c r="AC174" s="12">
        <f>AA174*AB174</f>
        <v>238932.06367499998</v>
      </c>
    </row>
    <row r="175" spans="1:29" s="36" customFormat="1" ht="12.75" customHeight="1" x14ac:dyDescent="0.2">
      <c r="A175" s="36">
        <v>4</v>
      </c>
      <c r="B175" s="56" t="s">
        <v>180</v>
      </c>
      <c r="C175" s="53"/>
      <c r="D175" s="20" t="s">
        <v>195</v>
      </c>
      <c r="E175" s="20">
        <v>4</v>
      </c>
      <c r="F175" s="20"/>
      <c r="G175" s="8" t="s">
        <v>414</v>
      </c>
      <c r="H175" s="36">
        <v>17697</v>
      </c>
      <c r="I175" s="20">
        <v>3.73</v>
      </c>
      <c r="J175" s="20">
        <v>2.34</v>
      </c>
      <c r="K175" s="63">
        <f t="shared" si="223"/>
        <v>154462.95539999998</v>
      </c>
      <c r="L175" s="40">
        <v>25</v>
      </c>
      <c r="M175" s="63">
        <f t="shared" si="224"/>
        <v>38615.738849999994</v>
      </c>
      <c r="T175" s="36">
        <v>150</v>
      </c>
      <c r="U175" s="39">
        <f>H175*T175/100</f>
        <v>26545.5</v>
      </c>
      <c r="W175" s="39">
        <f>H175*V175/100</f>
        <v>0</v>
      </c>
      <c r="X175" s="12">
        <f t="shared" si="225"/>
        <v>19307.869424999997</v>
      </c>
      <c r="Y175" s="12">
        <f t="shared" si="226"/>
        <v>238932.06367499998</v>
      </c>
      <c r="Z175" s="42">
        <v>1</v>
      </c>
      <c r="AA175" s="12">
        <f>Y175*Z175</f>
        <v>238932.06367499998</v>
      </c>
      <c r="AB175" s="43">
        <v>1</v>
      </c>
      <c r="AC175" s="12">
        <f>AA175*AB175</f>
        <v>238932.06367499998</v>
      </c>
    </row>
    <row r="176" spans="1:29" s="36" customFormat="1" ht="12.75" customHeight="1" x14ac:dyDescent="0.2">
      <c r="A176" s="36">
        <v>5</v>
      </c>
      <c r="B176" s="69" t="s">
        <v>84</v>
      </c>
      <c r="C176" s="53"/>
      <c r="D176" s="20" t="s">
        <v>195</v>
      </c>
      <c r="E176" s="20">
        <v>4</v>
      </c>
      <c r="F176" s="20"/>
      <c r="G176" s="8" t="s">
        <v>415</v>
      </c>
      <c r="H176" s="36">
        <v>17697</v>
      </c>
      <c r="I176" s="20">
        <v>3.73</v>
      </c>
      <c r="J176" s="20">
        <v>2.34</v>
      </c>
      <c r="K176" s="63">
        <f t="shared" si="223"/>
        <v>154462.95539999998</v>
      </c>
      <c r="L176" s="40">
        <v>25</v>
      </c>
      <c r="M176" s="63">
        <f t="shared" si="224"/>
        <v>38615.738849999994</v>
      </c>
      <c r="P176" s="36">
        <v>40</v>
      </c>
      <c r="Q176" s="39">
        <f>H176*P176/100</f>
        <v>7078.8</v>
      </c>
      <c r="R176" s="39"/>
      <c r="S176" s="39"/>
      <c r="W176" s="39"/>
      <c r="X176" s="12">
        <f t="shared" si="225"/>
        <v>19307.869424999997</v>
      </c>
      <c r="Y176" s="12">
        <f t="shared" si="226"/>
        <v>219465.36367499997</v>
      </c>
      <c r="Z176" s="42">
        <v>1</v>
      </c>
      <c r="AA176" s="12">
        <f t="shared" si="208"/>
        <v>219465.36367499997</v>
      </c>
      <c r="AB176" s="43">
        <v>1</v>
      </c>
      <c r="AC176" s="12">
        <f>AA176*AB176</f>
        <v>219465.36367499997</v>
      </c>
    </row>
    <row r="177" spans="1:29" s="73" customFormat="1" ht="24" customHeight="1" x14ac:dyDescent="0.2">
      <c r="A177" s="36">
        <v>6</v>
      </c>
      <c r="B177" s="83" t="s">
        <v>231</v>
      </c>
      <c r="C177" s="53"/>
      <c r="D177" s="20" t="s">
        <v>195</v>
      </c>
      <c r="E177" s="20">
        <v>4</v>
      </c>
      <c r="F177" s="20"/>
      <c r="G177" s="8" t="s">
        <v>413</v>
      </c>
      <c r="H177" s="36">
        <v>17697</v>
      </c>
      <c r="I177" s="20">
        <v>3.73</v>
      </c>
      <c r="J177" s="20">
        <v>2.34</v>
      </c>
      <c r="K177" s="63">
        <f t="shared" si="223"/>
        <v>154462.95539999998</v>
      </c>
      <c r="L177" s="40">
        <v>25</v>
      </c>
      <c r="M177" s="63">
        <f t="shared" si="224"/>
        <v>38615.738849999994</v>
      </c>
      <c r="X177" s="63">
        <f>(K177+M177)*10/100</f>
        <v>19307.869424999997</v>
      </c>
      <c r="Y177" s="63">
        <f>K177+M177+O177+Q177+U177+W177+S177+X177</f>
        <v>212386.56367499998</v>
      </c>
      <c r="Z177" s="42">
        <v>0.25</v>
      </c>
      <c r="AA177" s="63">
        <f>Y177*Z177</f>
        <v>53096.640918749996</v>
      </c>
      <c r="AB177" s="43">
        <v>1</v>
      </c>
      <c r="AC177" s="12">
        <f>AA177*AB177</f>
        <v>53096.640918749996</v>
      </c>
    </row>
    <row r="178" spans="1:29" s="36" customFormat="1" ht="12.75" customHeight="1" x14ac:dyDescent="0.2">
      <c r="A178" s="64"/>
      <c r="B178" s="71" t="s">
        <v>8</v>
      </c>
      <c r="C178" s="65"/>
      <c r="D178" s="64"/>
      <c r="E178" s="64"/>
      <c r="F178" s="64"/>
      <c r="G178" s="66"/>
      <c r="H178" s="64"/>
      <c r="I178" s="21"/>
      <c r="J178" s="21"/>
      <c r="K178" s="179">
        <f>SUM(K173:K177)</f>
        <v>767345.45939999993</v>
      </c>
      <c r="L178" s="67"/>
      <c r="M178" s="67">
        <f>SUM(M173:M177)</f>
        <v>191836.36484999998</v>
      </c>
      <c r="N178" s="67"/>
      <c r="O178" s="67">
        <f>SUM(O173:O176)</f>
        <v>0</v>
      </c>
      <c r="P178" s="67"/>
      <c r="Q178" s="67">
        <f>SUM(Q173:Q176)</f>
        <v>7078.8</v>
      </c>
      <c r="R178" s="67"/>
      <c r="S178" s="67">
        <f>SUM(S173:S176)</f>
        <v>0</v>
      </c>
      <c r="T178" s="67"/>
      <c r="U178" s="67">
        <f>SUM(U173:U177)</f>
        <v>79636.5</v>
      </c>
      <c r="V178" s="67"/>
      <c r="W178" s="67">
        <f>SUM(W173:W176)</f>
        <v>0</v>
      </c>
      <c r="X178" s="67">
        <f>SUM(X173:X177)</f>
        <v>95918.182424999992</v>
      </c>
      <c r="Y178" s="67">
        <f>SUM(Y173:Y177)</f>
        <v>1141815.3066750001</v>
      </c>
      <c r="Z178" s="72">
        <f>SUM(Z173:Z177)</f>
        <v>4.25</v>
      </c>
      <c r="AA178" s="67">
        <f>SUM(AA173:AA177)</f>
        <v>982525.38391874998</v>
      </c>
      <c r="AB178" s="67"/>
      <c r="AC178" s="67">
        <f>SUM(AC173:AC177)</f>
        <v>982525.38391874998</v>
      </c>
    </row>
    <row r="179" spans="1:29" s="36" customFormat="1" ht="12.75" customHeight="1" x14ac:dyDescent="0.2">
      <c r="A179" s="188" t="s">
        <v>87</v>
      </c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8"/>
      <c r="AB179" s="38"/>
      <c r="AC179" s="38"/>
    </row>
    <row r="180" spans="1:29" s="64" customFormat="1" x14ac:dyDescent="0.2">
      <c r="A180" s="36">
        <v>1</v>
      </c>
      <c r="B180" s="69" t="s">
        <v>50</v>
      </c>
      <c r="C180" s="7"/>
      <c r="D180" s="20" t="s">
        <v>195</v>
      </c>
      <c r="E180" s="20">
        <v>1</v>
      </c>
      <c r="F180" s="20"/>
      <c r="G180" s="8" t="s">
        <v>306</v>
      </c>
      <c r="H180" s="50" t="s">
        <v>21</v>
      </c>
      <c r="I180" s="20">
        <v>4.53</v>
      </c>
      <c r="J180" s="20">
        <v>2.34</v>
      </c>
      <c r="K180" s="63">
        <f t="shared" ref="K180:K183" si="229">H180*I180*J180</f>
        <v>187591.73939999999</v>
      </c>
      <c r="L180" s="40">
        <v>25</v>
      </c>
      <c r="M180" s="63">
        <f>K180*L180/100</f>
        <v>46897.934849999991</v>
      </c>
      <c r="N180" s="36"/>
      <c r="O180" s="36"/>
      <c r="P180" s="36"/>
      <c r="Q180" s="36"/>
      <c r="R180" s="36"/>
      <c r="S180" s="36"/>
      <c r="T180" s="36">
        <v>150</v>
      </c>
      <c r="U180" s="39">
        <f>H180*T180/100</f>
        <v>26545.5</v>
      </c>
      <c r="V180" s="36"/>
      <c r="W180" s="39">
        <f>H180*V180/100</f>
        <v>0</v>
      </c>
      <c r="X180" s="12">
        <f t="shared" ref="X180:X181" si="230">(K180+M180)*10/100</f>
        <v>23448.967424999995</v>
      </c>
      <c r="Y180" s="12">
        <f t="shared" ref="Y180:Y181" si="231">K180+M180+O180+Q180+U180+W180+S180+X180</f>
        <v>284484.14167499996</v>
      </c>
      <c r="Z180" s="42">
        <v>0.25</v>
      </c>
      <c r="AA180" s="12">
        <f>Y180*Z180</f>
        <v>71121.035418749991</v>
      </c>
      <c r="AB180" s="43">
        <v>1</v>
      </c>
      <c r="AC180" s="12">
        <f>AA180*AB180</f>
        <v>71121.035418749991</v>
      </c>
    </row>
    <row r="181" spans="1:29" s="36" customFormat="1" ht="12.6" customHeight="1" x14ac:dyDescent="0.2">
      <c r="A181" s="36">
        <v>2</v>
      </c>
      <c r="B181" s="56" t="s">
        <v>180</v>
      </c>
      <c r="C181" s="7" t="s">
        <v>240</v>
      </c>
      <c r="D181" s="20" t="s">
        <v>195</v>
      </c>
      <c r="E181" s="20">
        <v>2</v>
      </c>
      <c r="F181" s="20"/>
      <c r="G181" s="8" t="s">
        <v>318</v>
      </c>
      <c r="H181" s="50" t="s">
        <v>21</v>
      </c>
      <c r="I181" s="7" t="s">
        <v>416</v>
      </c>
      <c r="J181" s="20">
        <v>2.34</v>
      </c>
      <c r="K181" s="63">
        <f t="shared" si="229"/>
        <v>182622.42180000001</v>
      </c>
      <c r="L181" s="40">
        <v>25</v>
      </c>
      <c r="M181" s="63">
        <f t="shared" ref="M181" si="232">K181*L181/100</f>
        <v>45655.605450000003</v>
      </c>
      <c r="P181" s="39"/>
      <c r="Q181" s="39"/>
      <c r="R181" s="39"/>
      <c r="S181" s="39"/>
      <c r="T181" s="39">
        <v>150</v>
      </c>
      <c r="U181" s="39">
        <f t="shared" ref="U181" si="233">H181*T181/100</f>
        <v>26545.5</v>
      </c>
      <c r="W181" s="39"/>
      <c r="X181" s="12">
        <f t="shared" si="230"/>
        <v>22827.802725000001</v>
      </c>
      <c r="Y181" s="12">
        <f t="shared" si="231"/>
        <v>277651.329975</v>
      </c>
      <c r="Z181" s="42">
        <v>0.5</v>
      </c>
      <c r="AA181" s="12">
        <f t="shared" ref="AA181" si="234">Y181*Z181</f>
        <v>138825.6649875</v>
      </c>
      <c r="AB181" s="43">
        <v>1</v>
      </c>
      <c r="AC181" s="12">
        <f>AA181*AB181</f>
        <v>138825.6649875</v>
      </c>
    </row>
    <row r="182" spans="1:29" s="73" customFormat="1" ht="24" customHeight="1" x14ac:dyDescent="0.2">
      <c r="A182" s="73">
        <v>3</v>
      </c>
      <c r="B182" s="56" t="s">
        <v>180</v>
      </c>
      <c r="C182" s="53"/>
      <c r="D182" s="53" t="s">
        <v>195</v>
      </c>
      <c r="E182" s="53">
        <v>4</v>
      </c>
      <c r="F182" s="53"/>
      <c r="G182" s="79" t="s">
        <v>418</v>
      </c>
      <c r="H182" s="73">
        <v>17697</v>
      </c>
      <c r="I182" s="53">
        <v>3.57</v>
      </c>
      <c r="J182" s="20">
        <v>2.34</v>
      </c>
      <c r="K182" s="63">
        <f t="shared" si="229"/>
        <v>147837.19859999997</v>
      </c>
      <c r="L182" s="40">
        <v>24</v>
      </c>
      <c r="M182" s="63">
        <f>K182*L182/100</f>
        <v>35480.927663999988</v>
      </c>
      <c r="P182" s="76"/>
      <c r="Q182" s="76"/>
      <c r="R182" s="76"/>
      <c r="S182" s="76"/>
      <c r="T182" s="76">
        <v>150</v>
      </c>
      <c r="U182" s="76">
        <f>H182*T182/100</f>
        <v>26545.5</v>
      </c>
      <c r="W182" s="76"/>
      <c r="X182" s="63">
        <f>(K182+M182)*10/100</f>
        <v>18331.812626399995</v>
      </c>
      <c r="Y182" s="63">
        <f>K182+M182+O182+Q182+U182+W182+S182+X182</f>
        <v>228195.43889039996</v>
      </c>
      <c r="Z182" s="42">
        <v>1</v>
      </c>
      <c r="AA182" s="63">
        <f>Y182*Z182</f>
        <v>228195.43889039996</v>
      </c>
      <c r="AB182" s="43">
        <v>1</v>
      </c>
      <c r="AC182" s="12">
        <f>AA182*AB182</f>
        <v>228195.43889039996</v>
      </c>
    </row>
    <row r="183" spans="1:29" s="73" customFormat="1" ht="24" customHeight="1" x14ac:dyDescent="0.2">
      <c r="A183" s="73">
        <v>4</v>
      </c>
      <c r="B183" s="83" t="s">
        <v>215</v>
      </c>
      <c r="C183" s="53"/>
      <c r="D183" s="53" t="s">
        <v>195</v>
      </c>
      <c r="E183" s="53">
        <v>4</v>
      </c>
      <c r="F183" s="53"/>
      <c r="G183" s="79" t="s">
        <v>417</v>
      </c>
      <c r="H183" s="73">
        <v>17697</v>
      </c>
      <c r="I183" s="53">
        <v>3.73</v>
      </c>
      <c r="J183" s="20">
        <v>2.34</v>
      </c>
      <c r="K183" s="63">
        <f t="shared" si="229"/>
        <v>154462.95539999998</v>
      </c>
      <c r="L183" s="40">
        <v>25</v>
      </c>
      <c r="M183" s="63">
        <f>K183*L183/100</f>
        <v>38615.738849999994</v>
      </c>
      <c r="P183" s="76"/>
      <c r="Q183" s="76"/>
      <c r="R183" s="76"/>
      <c r="S183" s="76"/>
      <c r="T183" s="76"/>
      <c r="U183" s="76"/>
      <c r="W183" s="76"/>
      <c r="X183" s="63">
        <f>(K183+M183)*10/100</f>
        <v>19307.869424999997</v>
      </c>
      <c r="Y183" s="63">
        <f>K183+M183+O183+Q183+U183+W183+S183+X183</f>
        <v>212386.56367499998</v>
      </c>
      <c r="Z183" s="42">
        <v>0.5</v>
      </c>
      <c r="AA183" s="63">
        <f>Y183*Z183</f>
        <v>106193.28183749999</v>
      </c>
      <c r="AB183" s="43">
        <v>1</v>
      </c>
      <c r="AC183" s="12">
        <f>AA183*AB183</f>
        <v>106193.28183749999</v>
      </c>
    </row>
    <row r="184" spans="1:29" s="1" customFormat="1" x14ac:dyDescent="0.2">
      <c r="A184" s="64"/>
      <c r="B184" s="71" t="s">
        <v>8</v>
      </c>
      <c r="C184" s="65"/>
      <c r="D184" s="64"/>
      <c r="E184" s="64"/>
      <c r="F184" s="64"/>
      <c r="G184" s="66"/>
      <c r="H184" s="64"/>
      <c r="I184" s="21"/>
      <c r="J184" s="21"/>
      <c r="K184" s="67">
        <f>SUM(K180:K183)</f>
        <v>672514.31519999995</v>
      </c>
      <c r="L184" s="67"/>
      <c r="M184" s="67">
        <f>SUM(M180:M183)</f>
        <v>166650.20681399998</v>
      </c>
      <c r="N184" s="67"/>
      <c r="O184" s="67">
        <f>SUM(O180:O181)</f>
        <v>0</v>
      </c>
      <c r="P184" s="67"/>
      <c r="Q184" s="67">
        <f>SUM(Q180:Q181)</f>
        <v>0</v>
      </c>
      <c r="R184" s="67"/>
      <c r="S184" s="67">
        <f>SUM(S180:S181)</f>
        <v>0</v>
      </c>
      <c r="T184" s="67"/>
      <c r="U184" s="67">
        <f>SUM(U180:U183)</f>
        <v>79636.5</v>
      </c>
      <c r="V184" s="67"/>
      <c r="W184" s="67">
        <f>SUM(W180:W180)</f>
        <v>0</v>
      </c>
      <c r="X184" s="67">
        <f>SUM(X180:X183)</f>
        <v>83916.452201399981</v>
      </c>
      <c r="Y184" s="67">
        <f>SUM(Y180:Y183)</f>
        <v>1002717.4742153999</v>
      </c>
      <c r="Z184" s="68">
        <f>SUM(Z180:Z183)</f>
        <v>2.25</v>
      </c>
      <c r="AA184" s="67">
        <f>SUM(AA180:AA183)</f>
        <v>544335.42113414989</v>
      </c>
      <c r="AB184" s="67"/>
      <c r="AC184" s="67">
        <f>SUM(AC180:AC183)</f>
        <v>544335.42113414989</v>
      </c>
    </row>
    <row r="185" spans="1:29" s="36" customFormat="1" ht="12.75" customHeight="1" x14ac:dyDescent="0.2">
      <c r="A185" s="188" t="s">
        <v>88</v>
      </c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  <c r="AA185" s="188"/>
      <c r="AB185" s="38"/>
      <c r="AC185" s="38"/>
    </row>
    <row r="186" spans="1:29" s="1" customFormat="1" x14ac:dyDescent="0.2">
      <c r="A186" s="36">
        <v>1</v>
      </c>
      <c r="B186" s="56" t="s">
        <v>180</v>
      </c>
      <c r="C186" s="53"/>
      <c r="D186" s="20" t="s">
        <v>195</v>
      </c>
      <c r="E186" s="20">
        <v>4</v>
      </c>
      <c r="F186" s="20"/>
      <c r="G186" s="8" t="s">
        <v>419</v>
      </c>
      <c r="H186" s="36">
        <v>17697</v>
      </c>
      <c r="I186" s="20">
        <v>3.73</v>
      </c>
      <c r="J186" s="20">
        <v>2.34</v>
      </c>
      <c r="K186" s="63">
        <f t="shared" ref="K186:K188" si="235">H186*I186*J186</f>
        <v>154462.95539999998</v>
      </c>
      <c r="L186" s="40">
        <v>25</v>
      </c>
      <c r="M186" s="63">
        <f>K186*L186/100</f>
        <v>38615.738849999994</v>
      </c>
      <c r="N186" s="36"/>
      <c r="O186" s="36"/>
      <c r="P186" s="36"/>
      <c r="Q186" s="36"/>
      <c r="R186" s="36"/>
      <c r="S186" s="36"/>
      <c r="T186" s="36">
        <v>150</v>
      </c>
      <c r="U186" s="39">
        <f>H186*T186/100</f>
        <v>26545.5</v>
      </c>
      <c r="V186" s="36"/>
      <c r="W186" s="39">
        <f>H186*V186/100</f>
        <v>0</v>
      </c>
      <c r="X186" s="12">
        <f t="shared" ref="X186:X187" si="236">(K186+M186)*10/100</f>
        <v>19307.869424999997</v>
      </c>
      <c r="Y186" s="12">
        <f t="shared" ref="Y186:Y187" si="237">K186+M186+O186+Q186+U186+W186+S186+X186</f>
        <v>238932.06367499998</v>
      </c>
      <c r="Z186" s="42">
        <v>0.25</v>
      </c>
      <c r="AA186" s="12">
        <f>Y186*Z186</f>
        <v>59733.015918749996</v>
      </c>
      <c r="AB186" s="43">
        <v>1</v>
      </c>
      <c r="AC186" s="12">
        <f>AA186*AB186</f>
        <v>59733.015918749996</v>
      </c>
    </row>
    <row r="187" spans="1:29" s="36" customFormat="1" ht="12.75" customHeight="1" x14ac:dyDescent="0.2">
      <c r="A187" s="36">
        <v>2</v>
      </c>
      <c r="B187" s="69" t="s">
        <v>50</v>
      </c>
      <c r="C187" s="53"/>
      <c r="D187" s="20" t="s">
        <v>195</v>
      </c>
      <c r="E187" s="20">
        <v>4</v>
      </c>
      <c r="F187" s="20"/>
      <c r="G187" s="8" t="s">
        <v>419</v>
      </c>
      <c r="H187" s="36">
        <v>17697</v>
      </c>
      <c r="I187" s="20">
        <v>3.73</v>
      </c>
      <c r="J187" s="20">
        <v>2.34</v>
      </c>
      <c r="K187" s="63">
        <f t="shared" si="235"/>
        <v>154462.95539999998</v>
      </c>
      <c r="L187" s="40">
        <v>25</v>
      </c>
      <c r="M187" s="63">
        <f>K187*L187/100</f>
        <v>38615.738849999994</v>
      </c>
      <c r="T187" s="36">
        <v>150</v>
      </c>
      <c r="U187" s="39">
        <f>H187*T187/100</f>
        <v>26545.5</v>
      </c>
      <c r="W187" s="39"/>
      <c r="X187" s="12">
        <f t="shared" si="236"/>
        <v>19307.869424999997</v>
      </c>
      <c r="Y187" s="12">
        <f t="shared" si="237"/>
        <v>238932.06367499998</v>
      </c>
      <c r="Z187" s="42">
        <v>1</v>
      </c>
      <c r="AA187" s="12">
        <f>Y187*Z187</f>
        <v>238932.06367499998</v>
      </c>
      <c r="AB187" s="43">
        <v>1</v>
      </c>
      <c r="AC187" s="12">
        <f>AA187*AB187</f>
        <v>238932.06367499998</v>
      </c>
    </row>
    <row r="188" spans="1:29" s="73" customFormat="1" ht="27" customHeight="1" x14ac:dyDescent="0.2">
      <c r="A188" s="36">
        <v>6</v>
      </c>
      <c r="B188" s="83" t="s">
        <v>234</v>
      </c>
      <c r="C188" s="53"/>
      <c r="D188" s="53" t="s">
        <v>195</v>
      </c>
      <c r="E188" s="53">
        <v>4</v>
      </c>
      <c r="F188" s="53"/>
      <c r="G188" s="8" t="s">
        <v>420</v>
      </c>
      <c r="H188" s="73">
        <v>17697</v>
      </c>
      <c r="I188" s="53">
        <v>3.73</v>
      </c>
      <c r="J188" s="20">
        <v>2.34</v>
      </c>
      <c r="K188" s="63">
        <f t="shared" si="235"/>
        <v>154462.95539999998</v>
      </c>
      <c r="L188" s="40">
        <v>25</v>
      </c>
      <c r="M188" s="63">
        <f>K188*L188/100</f>
        <v>38615.738849999994</v>
      </c>
      <c r="P188" s="76"/>
      <c r="Q188" s="76"/>
      <c r="R188" s="76"/>
      <c r="S188" s="76"/>
      <c r="T188" s="76"/>
      <c r="U188" s="76"/>
      <c r="X188" s="63">
        <f>(K188+M188)*10/100</f>
        <v>19307.869424999997</v>
      </c>
      <c r="Y188" s="63">
        <f>K188+M188+O188+Q188+U188+W188+S188+X188</f>
        <v>212386.56367499998</v>
      </c>
      <c r="Z188" s="42">
        <v>0.5</v>
      </c>
      <c r="AA188" s="63">
        <f>Y188*Z188</f>
        <v>106193.28183749999</v>
      </c>
      <c r="AB188" s="43">
        <v>1</v>
      </c>
      <c r="AC188" s="12">
        <f>AA188*AB188</f>
        <v>106193.28183749999</v>
      </c>
    </row>
    <row r="189" spans="1:29" s="36" customFormat="1" ht="12.75" customHeight="1" x14ac:dyDescent="0.2">
      <c r="A189" s="64"/>
      <c r="B189" s="71" t="s">
        <v>8</v>
      </c>
      <c r="C189" s="65"/>
      <c r="D189" s="64"/>
      <c r="E189" s="64"/>
      <c r="F189" s="64"/>
      <c r="G189" s="66"/>
      <c r="H189" s="64"/>
      <c r="I189" s="21"/>
      <c r="J189" s="21"/>
      <c r="K189" s="67">
        <f>SUM(K186:K188)</f>
        <v>463388.86619999993</v>
      </c>
      <c r="L189" s="67"/>
      <c r="M189" s="67">
        <f>SUM(M186:M188)</f>
        <v>115847.21654999998</v>
      </c>
      <c r="N189" s="67"/>
      <c r="O189" s="67">
        <f>SUM(O186:O187)</f>
        <v>0</v>
      </c>
      <c r="P189" s="67"/>
      <c r="Q189" s="67">
        <f>SUM(Q186:Q187)</f>
        <v>0</v>
      </c>
      <c r="R189" s="67"/>
      <c r="S189" s="67">
        <f>SUM(S186:S187)</f>
        <v>0</v>
      </c>
      <c r="T189" s="67"/>
      <c r="U189" s="67">
        <f>SUM(U186:U188)</f>
        <v>53091</v>
      </c>
      <c r="V189" s="67"/>
      <c r="W189" s="67">
        <f>SUM(W186:W187)</f>
        <v>0</v>
      </c>
      <c r="X189" s="67">
        <f>SUM(X186:X188)</f>
        <v>57923.608274999991</v>
      </c>
      <c r="Y189" s="67">
        <f>SUM(Y186:Y188)</f>
        <v>690250.69102499995</v>
      </c>
      <c r="Z189" s="72">
        <f>SUM(Z186:Z188)</f>
        <v>1.75</v>
      </c>
      <c r="AA189" s="67">
        <f>SUM(AA186:AA188)</f>
        <v>404858.36143124994</v>
      </c>
      <c r="AB189" s="67"/>
      <c r="AC189" s="67">
        <f>SUM(AC186:AC188)</f>
        <v>404858.36143124994</v>
      </c>
    </row>
    <row r="190" spans="1:29" s="64" customFormat="1" ht="14.25" customHeight="1" x14ac:dyDescent="0.2">
      <c r="A190" s="188" t="s">
        <v>97</v>
      </c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38"/>
      <c r="AC190" s="38"/>
    </row>
    <row r="191" spans="1:29" s="36" customFormat="1" ht="12.75" customHeight="1" x14ac:dyDescent="0.2">
      <c r="A191" s="36">
        <v>1</v>
      </c>
      <c r="B191" s="56" t="s">
        <v>180</v>
      </c>
      <c r="C191" s="53"/>
      <c r="D191" s="20" t="s">
        <v>195</v>
      </c>
      <c r="E191" s="20">
        <v>4</v>
      </c>
      <c r="F191" s="20"/>
      <c r="G191" s="8" t="s">
        <v>421</v>
      </c>
      <c r="H191" s="36">
        <v>17697</v>
      </c>
      <c r="I191" s="20">
        <v>3.45</v>
      </c>
      <c r="J191" s="20">
        <v>2.34</v>
      </c>
      <c r="K191" s="63">
        <f t="shared" ref="K191:K192" si="238">H191*I191*J191</f>
        <v>142867.88099999999</v>
      </c>
      <c r="L191" s="40">
        <v>25</v>
      </c>
      <c r="M191" s="63">
        <f>K191*L191/100</f>
        <v>35716.970249999998</v>
      </c>
      <c r="T191" s="36">
        <v>150</v>
      </c>
      <c r="U191" s="39">
        <f>H191*T191/100</f>
        <v>26545.5</v>
      </c>
      <c r="W191" s="39"/>
      <c r="X191" s="12">
        <f t="shared" ref="X191" si="239">(K191+M191)*10/100</f>
        <v>17858.485125000003</v>
      </c>
      <c r="Y191" s="12">
        <f t="shared" ref="Y191" si="240">K191+M191+O191+Q191+U191+W191+S191+X191</f>
        <v>222988.83637500001</v>
      </c>
      <c r="Z191" s="42">
        <v>0.5</v>
      </c>
      <c r="AA191" s="12">
        <f>Y191*Z191</f>
        <v>111494.41818750001</v>
      </c>
      <c r="AB191" s="43">
        <v>1</v>
      </c>
      <c r="AC191" s="12">
        <f>AA191*AB191</f>
        <v>111494.41818750001</v>
      </c>
    </row>
    <row r="192" spans="1:29" s="73" customFormat="1" ht="25.15" customHeight="1" x14ac:dyDescent="0.2">
      <c r="A192" s="73">
        <v>2</v>
      </c>
      <c r="B192" s="83" t="s">
        <v>217</v>
      </c>
      <c r="C192" s="53"/>
      <c r="D192" s="53" t="s">
        <v>195</v>
      </c>
      <c r="E192" s="53">
        <v>4</v>
      </c>
      <c r="F192" s="53"/>
      <c r="G192" s="8" t="s">
        <v>421</v>
      </c>
      <c r="H192" s="73">
        <v>17697</v>
      </c>
      <c r="I192" s="53">
        <v>3.45</v>
      </c>
      <c r="J192" s="20">
        <v>2.34</v>
      </c>
      <c r="K192" s="63">
        <f t="shared" si="238"/>
        <v>142867.88099999999</v>
      </c>
      <c r="L192" s="40">
        <v>25</v>
      </c>
      <c r="M192" s="63">
        <f>K192*L192/100</f>
        <v>35716.970249999998</v>
      </c>
      <c r="P192" s="76"/>
      <c r="Q192" s="76"/>
      <c r="R192" s="76"/>
      <c r="S192" s="76"/>
      <c r="T192" s="76"/>
      <c r="U192" s="76"/>
      <c r="W192" s="76"/>
      <c r="X192" s="63">
        <f>(K192+M192)*10/100</f>
        <v>17858.485125000003</v>
      </c>
      <c r="Y192" s="63">
        <f>K192+M192+O192+Q192+U192+W192+S192+X192</f>
        <v>196443.33637500001</v>
      </c>
      <c r="Z192" s="42">
        <v>0.5</v>
      </c>
      <c r="AA192" s="63">
        <f>Y192*Z192</f>
        <v>98221.668187500007</v>
      </c>
      <c r="AB192" s="43">
        <v>1</v>
      </c>
      <c r="AC192" s="12">
        <f>AA192*AB192</f>
        <v>98221.668187500007</v>
      </c>
    </row>
    <row r="193" spans="1:29" s="1" customFormat="1" x14ac:dyDescent="0.2">
      <c r="A193" s="64"/>
      <c r="B193" s="71" t="s">
        <v>8</v>
      </c>
      <c r="C193" s="65"/>
      <c r="D193" s="64"/>
      <c r="E193" s="64"/>
      <c r="F193" s="64"/>
      <c r="G193" s="66"/>
      <c r="H193" s="64"/>
      <c r="I193" s="21"/>
      <c r="J193" s="21"/>
      <c r="K193" s="67">
        <f>SUM(K191:K192)</f>
        <v>285735.76199999999</v>
      </c>
      <c r="L193" s="67"/>
      <c r="M193" s="67">
        <f>SUM(M191:M192)</f>
        <v>71433.940499999997</v>
      </c>
      <c r="N193" s="67"/>
      <c r="O193" s="67">
        <f>SUM(O191:O191)</f>
        <v>0</v>
      </c>
      <c r="P193" s="67"/>
      <c r="Q193" s="67">
        <f>SUM(Q191:Q191)</f>
        <v>0</v>
      </c>
      <c r="R193" s="67"/>
      <c r="S193" s="67"/>
      <c r="T193" s="67"/>
      <c r="U193" s="67">
        <f>SUM(U191:U191)</f>
        <v>26545.5</v>
      </c>
      <c r="V193" s="67"/>
      <c r="W193" s="67">
        <f>SUM(W191:W191)</f>
        <v>0</v>
      </c>
      <c r="X193" s="67">
        <f>SUM(X191:X192)</f>
        <v>35716.970250000006</v>
      </c>
      <c r="Y193" s="67">
        <f>SUM(Y191:Y192)</f>
        <v>419432.17275000003</v>
      </c>
      <c r="Z193" s="72">
        <f>SUM(Z191:Z192)</f>
        <v>1</v>
      </c>
      <c r="AA193" s="67">
        <f>SUM(AA191:AA192)</f>
        <v>209716.08637500001</v>
      </c>
      <c r="AB193" s="67"/>
      <c r="AC193" s="67">
        <f>SUM(AC191:AC192)</f>
        <v>209716.08637500001</v>
      </c>
    </row>
    <row r="194" spans="1:29" s="36" customFormat="1" x14ac:dyDescent="0.2">
      <c r="A194" s="188" t="s">
        <v>118</v>
      </c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  <c r="R194" s="188"/>
      <c r="S194" s="188"/>
      <c r="T194" s="188"/>
      <c r="U194" s="188"/>
      <c r="V194" s="188"/>
      <c r="W194" s="188"/>
      <c r="X194" s="188"/>
      <c r="Y194" s="188"/>
      <c r="Z194" s="188"/>
      <c r="AA194" s="188"/>
      <c r="AB194" s="38"/>
      <c r="AC194" s="38"/>
    </row>
    <row r="195" spans="1:29" s="36" customFormat="1" ht="12.75" customHeight="1" x14ac:dyDescent="0.2">
      <c r="A195" s="36">
        <v>1</v>
      </c>
      <c r="B195" s="56" t="s">
        <v>180</v>
      </c>
      <c r="C195" s="53" t="s">
        <v>242</v>
      </c>
      <c r="D195" s="20" t="s">
        <v>195</v>
      </c>
      <c r="E195" s="20">
        <v>1</v>
      </c>
      <c r="F195" s="20"/>
      <c r="G195" s="8" t="s">
        <v>348</v>
      </c>
      <c r="H195" s="36">
        <v>17697</v>
      </c>
      <c r="I195" s="20">
        <v>4.4000000000000004</v>
      </c>
      <c r="J195" s="20">
        <v>2.34</v>
      </c>
      <c r="K195" s="63">
        <f t="shared" ref="K195:K196" si="241">H195*I195*J195</f>
        <v>182208.31200000001</v>
      </c>
      <c r="L195" s="40">
        <v>25</v>
      </c>
      <c r="M195" s="63">
        <f>K195*L195/100</f>
        <v>45552.078000000001</v>
      </c>
      <c r="T195" s="36">
        <v>150</v>
      </c>
      <c r="U195" s="39">
        <f>H195*T195/100</f>
        <v>26545.5</v>
      </c>
      <c r="W195" s="39"/>
      <c r="X195" s="12">
        <f t="shared" ref="X195" si="242">(K195+M195)*10/100</f>
        <v>22776.039000000004</v>
      </c>
      <c r="Y195" s="12">
        <f t="shared" ref="Y195" si="243">K195+M195+O195+Q195+U195+W195+S195+X195</f>
        <v>277081.929</v>
      </c>
      <c r="Z195" s="42">
        <v>1</v>
      </c>
      <c r="AA195" s="12">
        <f>Y195*Z195</f>
        <v>277081.929</v>
      </c>
      <c r="AB195" s="43">
        <v>1</v>
      </c>
      <c r="AC195" s="12">
        <f>AA195*AB195</f>
        <v>277081.929</v>
      </c>
    </row>
    <row r="196" spans="1:29" s="73" customFormat="1" ht="23.45" customHeight="1" x14ac:dyDescent="0.2">
      <c r="A196" s="73">
        <v>3</v>
      </c>
      <c r="B196" s="83" t="s">
        <v>221</v>
      </c>
      <c r="C196" s="53"/>
      <c r="D196" s="53" t="s">
        <v>195</v>
      </c>
      <c r="E196" s="53">
        <v>4</v>
      </c>
      <c r="F196" s="53"/>
      <c r="G196" s="79" t="s">
        <v>422</v>
      </c>
      <c r="H196" s="73">
        <v>17697</v>
      </c>
      <c r="I196" s="53">
        <v>3.61</v>
      </c>
      <c r="J196" s="20">
        <v>2.34</v>
      </c>
      <c r="K196" s="63">
        <f t="shared" si="241"/>
        <v>149493.6378</v>
      </c>
      <c r="L196" s="40">
        <v>25</v>
      </c>
      <c r="M196" s="63">
        <f>K196*L196/100</f>
        <v>37373.409449999999</v>
      </c>
      <c r="U196" s="76"/>
      <c r="W196" s="76"/>
      <c r="X196" s="63">
        <f>(K196+M196)*10/100</f>
        <v>18686.704725000003</v>
      </c>
      <c r="Y196" s="63">
        <f>K196+M196+O196+Q196+U196+W196+S196+X196</f>
        <v>205553.75197500002</v>
      </c>
      <c r="Z196" s="42">
        <v>0.5</v>
      </c>
      <c r="AA196" s="63">
        <f>Y196*Z196</f>
        <v>102776.87598750001</v>
      </c>
      <c r="AB196" s="43">
        <v>1</v>
      </c>
      <c r="AC196" s="12">
        <f>AA196*AB196</f>
        <v>102776.87598750001</v>
      </c>
    </row>
    <row r="197" spans="1:29" s="1" customFormat="1" x14ac:dyDescent="0.2">
      <c r="A197" s="64"/>
      <c r="B197" s="71" t="s">
        <v>8</v>
      </c>
      <c r="C197" s="65"/>
      <c r="D197" s="64"/>
      <c r="E197" s="64"/>
      <c r="F197" s="64"/>
      <c r="G197" s="66"/>
      <c r="H197" s="64"/>
      <c r="I197" s="21"/>
      <c r="J197" s="21"/>
      <c r="K197" s="67">
        <f>SUM(K195:K196)</f>
        <v>331701.9498</v>
      </c>
      <c r="L197" s="67"/>
      <c r="M197" s="67">
        <f>SUM(M195:M196)</f>
        <v>82925.487450000001</v>
      </c>
      <c r="N197" s="67"/>
      <c r="O197" s="67">
        <f>SUM(O195:O195)</f>
        <v>0</v>
      </c>
      <c r="P197" s="67"/>
      <c r="Q197" s="67">
        <f>SUM(Q195:Q195)</f>
        <v>0</v>
      </c>
      <c r="R197" s="67"/>
      <c r="S197" s="67">
        <f>SUM(S195:S195)</f>
        <v>0</v>
      </c>
      <c r="T197" s="67"/>
      <c r="U197" s="67">
        <f>SUM(U195:U195)</f>
        <v>26545.5</v>
      </c>
      <c r="V197" s="67"/>
      <c r="W197" s="67">
        <f>SUM(W195:W195)</f>
        <v>0</v>
      </c>
      <c r="X197" s="67">
        <f t="shared" ref="X197:AA197" si="244">SUM(X195:X196)</f>
        <v>41462.743725000008</v>
      </c>
      <c r="Y197" s="67">
        <f t="shared" si="244"/>
        <v>482635.68097500002</v>
      </c>
      <c r="Z197" s="72">
        <f t="shared" si="244"/>
        <v>1.5</v>
      </c>
      <c r="AA197" s="67">
        <f t="shared" si="244"/>
        <v>379858.80498750001</v>
      </c>
      <c r="AB197" s="67"/>
      <c r="AC197" s="67">
        <f>SUM(AC195:AC196)</f>
        <v>379858.80498750001</v>
      </c>
    </row>
    <row r="198" spans="1:29" s="36" customFormat="1" ht="12.75" customHeight="1" x14ac:dyDescent="0.2">
      <c r="A198" s="188" t="s">
        <v>125</v>
      </c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  <c r="R198" s="188"/>
      <c r="S198" s="188"/>
      <c r="T198" s="188"/>
      <c r="U198" s="188"/>
      <c r="V198" s="188"/>
      <c r="W198" s="188"/>
      <c r="X198" s="188"/>
      <c r="Y198" s="188"/>
      <c r="Z198" s="188"/>
      <c r="AA198" s="188"/>
      <c r="AB198" s="38"/>
      <c r="AC198" s="38"/>
    </row>
    <row r="199" spans="1:29" s="64" customFormat="1" ht="14.45" customHeight="1" x14ac:dyDescent="0.2">
      <c r="A199" s="36">
        <v>1</v>
      </c>
      <c r="B199" s="56" t="s">
        <v>180</v>
      </c>
      <c r="C199" s="53"/>
      <c r="D199" s="20" t="s">
        <v>195</v>
      </c>
      <c r="E199" s="20">
        <v>4</v>
      </c>
      <c r="F199" s="20"/>
      <c r="G199" s="8" t="s">
        <v>423</v>
      </c>
      <c r="H199" s="36">
        <v>17697</v>
      </c>
      <c r="I199" s="20">
        <v>3.65</v>
      </c>
      <c r="J199" s="20">
        <v>2.34</v>
      </c>
      <c r="K199" s="63">
        <f t="shared" ref="K199:K201" si="245">H199*I199*J199</f>
        <v>151150.07699999999</v>
      </c>
      <c r="L199" s="40">
        <v>25</v>
      </c>
      <c r="M199" s="63">
        <f>K199*L199/100</f>
        <v>37787.519249999998</v>
      </c>
      <c r="N199" s="36"/>
      <c r="O199" s="36"/>
      <c r="P199" s="36"/>
      <c r="Q199" s="36"/>
      <c r="R199" s="36"/>
      <c r="S199" s="36"/>
      <c r="T199" s="36">
        <v>150</v>
      </c>
      <c r="U199" s="39">
        <f>H199*T199/100</f>
        <v>26545.5</v>
      </c>
      <c r="V199" s="36"/>
      <c r="W199" s="39"/>
      <c r="X199" s="12">
        <f t="shared" ref="X199:X200" si="246">(K199+M199)*10/100</f>
        <v>18893.759624999999</v>
      </c>
      <c r="Y199" s="12">
        <f t="shared" ref="Y199:Y200" si="247">K199+M199+O199+Q199+U199+W199+S199+X199</f>
        <v>234376.85587500001</v>
      </c>
      <c r="Z199" s="42">
        <v>1</v>
      </c>
      <c r="AA199" s="12">
        <f t="shared" si="208"/>
        <v>234376.85587500001</v>
      </c>
      <c r="AB199" s="43">
        <v>1</v>
      </c>
      <c r="AC199" s="12">
        <f>AA199*AB199</f>
        <v>234376.85587500001</v>
      </c>
    </row>
    <row r="200" spans="1:29" s="1" customFormat="1" ht="14.45" customHeight="1" x14ac:dyDescent="0.2">
      <c r="A200" s="36">
        <v>2</v>
      </c>
      <c r="B200" s="56" t="s">
        <v>180</v>
      </c>
      <c r="C200" s="53"/>
      <c r="D200" s="20" t="s">
        <v>195</v>
      </c>
      <c r="E200" s="20">
        <v>4</v>
      </c>
      <c r="F200" s="20"/>
      <c r="G200" s="8" t="s">
        <v>345</v>
      </c>
      <c r="H200" s="36">
        <v>17697</v>
      </c>
      <c r="I200" s="20">
        <v>3.69</v>
      </c>
      <c r="J200" s="20">
        <v>2.34</v>
      </c>
      <c r="K200" s="63">
        <f t="shared" si="245"/>
        <v>152806.51619999998</v>
      </c>
      <c r="L200" s="40">
        <v>25</v>
      </c>
      <c r="M200" s="63">
        <f>K200*L200/100</f>
        <v>38201.629049999996</v>
      </c>
      <c r="N200" s="36"/>
      <c r="O200" s="36"/>
      <c r="P200" s="36"/>
      <c r="Q200" s="36"/>
      <c r="R200" s="36"/>
      <c r="S200" s="36"/>
      <c r="T200" s="36">
        <v>150</v>
      </c>
      <c r="U200" s="39">
        <f>H200*T200/100</f>
        <v>26545.5</v>
      </c>
      <c r="V200" s="36"/>
      <c r="W200" s="39"/>
      <c r="X200" s="12">
        <f t="shared" si="246"/>
        <v>19100.814524999998</v>
      </c>
      <c r="Y200" s="12">
        <f t="shared" si="247"/>
        <v>236654.45977499997</v>
      </c>
      <c r="Z200" s="42">
        <v>1</v>
      </c>
      <c r="AA200" s="12">
        <f t="shared" si="208"/>
        <v>236654.45977499997</v>
      </c>
      <c r="AB200" s="43">
        <v>1</v>
      </c>
      <c r="AC200" s="12">
        <f>AA200*AB200</f>
        <v>236654.45977499997</v>
      </c>
    </row>
    <row r="201" spans="1:29" s="73" customFormat="1" x14ac:dyDescent="0.2">
      <c r="A201" s="73">
        <v>3</v>
      </c>
      <c r="B201" s="83" t="s">
        <v>222</v>
      </c>
      <c r="C201" s="53"/>
      <c r="D201" s="20" t="s">
        <v>195</v>
      </c>
      <c r="E201" s="20">
        <v>4</v>
      </c>
      <c r="F201" s="20"/>
      <c r="G201" s="8" t="s">
        <v>423</v>
      </c>
      <c r="H201" s="36">
        <v>17697</v>
      </c>
      <c r="I201" s="20">
        <v>3.65</v>
      </c>
      <c r="J201" s="20">
        <v>2.34</v>
      </c>
      <c r="K201" s="63">
        <f t="shared" si="245"/>
        <v>151150.07699999999</v>
      </c>
      <c r="L201" s="40">
        <v>25</v>
      </c>
      <c r="M201" s="63">
        <f>K201*L201/100</f>
        <v>37787.519249999998</v>
      </c>
      <c r="U201" s="76"/>
      <c r="W201" s="76"/>
      <c r="X201" s="63">
        <f>(K201+M201)*10/100</f>
        <v>18893.759624999999</v>
      </c>
      <c r="Y201" s="63">
        <f>K201+M201+O201+Q201+U201+W201+S201+X201</f>
        <v>207831.35587500001</v>
      </c>
      <c r="Z201" s="42">
        <v>0.5</v>
      </c>
      <c r="AA201" s="63">
        <f>Y201*Z201</f>
        <v>103915.6779375</v>
      </c>
      <c r="AB201" s="43">
        <v>1</v>
      </c>
      <c r="AC201" s="12">
        <f>AA201*AB201</f>
        <v>103915.6779375</v>
      </c>
    </row>
    <row r="202" spans="1:29" s="36" customFormat="1" ht="12.75" customHeight="1" x14ac:dyDescent="0.2">
      <c r="A202" s="64"/>
      <c r="B202" s="71" t="s">
        <v>8</v>
      </c>
      <c r="C202" s="65"/>
      <c r="D202" s="64"/>
      <c r="E202" s="64"/>
      <c r="F202" s="64"/>
      <c r="G202" s="66"/>
      <c r="H202" s="64"/>
      <c r="I202" s="21"/>
      <c r="J202" s="21"/>
      <c r="K202" s="67">
        <f>SUM(K199:K201)</f>
        <v>455106.67019999999</v>
      </c>
      <c r="L202" s="67"/>
      <c r="M202" s="67">
        <f>SUM(M199:M201)</f>
        <v>113776.66755</v>
      </c>
      <c r="N202" s="67"/>
      <c r="O202" s="67">
        <f>SUM(O199:O200)</f>
        <v>0</v>
      </c>
      <c r="P202" s="67"/>
      <c r="Q202" s="67">
        <f>SUM(Q199:Q200)</f>
        <v>0</v>
      </c>
      <c r="R202" s="67"/>
      <c r="S202" s="67">
        <f>SUM(S199:S200)</f>
        <v>0</v>
      </c>
      <c r="T202" s="67"/>
      <c r="U202" s="67">
        <f>SUM(U199:U201)</f>
        <v>53091</v>
      </c>
      <c r="V202" s="67"/>
      <c r="W202" s="67">
        <f>SUM(W199:W200)</f>
        <v>0</v>
      </c>
      <c r="X202" s="67">
        <f>SUM(X199:X201)</f>
        <v>56888.333774999999</v>
      </c>
      <c r="Y202" s="67">
        <f>SUM(Y199:Y201)</f>
        <v>678862.67152500001</v>
      </c>
      <c r="Z202" s="72">
        <f>SUM(Z199:Z201)</f>
        <v>2.5</v>
      </c>
      <c r="AA202" s="67">
        <f>SUM(AA199:AA201)</f>
        <v>574946.99358749995</v>
      </c>
      <c r="AB202" s="67"/>
      <c r="AC202" s="67">
        <f>SUM(AC199:AC201)</f>
        <v>574946.99358749995</v>
      </c>
    </row>
    <row r="203" spans="1:29" s="36" customFormat="1" ht="12.75" customHeight="1" x14ac:dyDescent="0.2">
      <c r="A203" s="188" t="s">
        <v>120</v>
      </c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188"/>
      <c r="Y203" s="188"/>
      <c r="Z203" s="188"/>
      <c r="AA203" s="188"/>
      <c r="AB203" s="38"/>
      <c r="AC203" s="38"/>
    </row>
    <row r="204" spans="1:29" s="64" customFormat="1" ht="24" x14ac:dyDescent="0.2">
      <c r="A204" s="36">
        <v>1</v>
      </c>
      <c r="B204" s="69" t="s">
        <v>424</v>
      </c>
      <c r="C204" s="53"/>
      <c r="D204" s="20" t="s">
        <v>195</v>
      </c>
      <c r="E204" s="20">
        <v>4</v>
      </c>
      <c r="F204" s="20"/>
      <c r="G204" s="8" t="s">
        <v>417</v>
      </c>
      <c r="H204" s="36">
        <v>17697</v>
      </c>
      <c r="I204" s="20">
        <v>3.73</v>
      </c>
      <c r="J204" s="20">
        <v>2.34</v>
      </c>
      <c r="K204" s="63">
        <f t="shared" ref="K204:K206" si="248">H204*I204*J204</f>
        <v>154462.95539999998</v>
      </c>
      <c r="L204" s="40">
        <v>25</v>
      </c>
      <c r="M204" s="63">
        <f>K204*L204/100</f>
        <v>38615.738849999994</v>
      </c>
      <c r="N204" s="36"/>
      <c r="O204" s="36"/>
      <c r="P204" s="36"/>
      <c r="Q204" s="36"/>
      <c r="R204" s="36"/>
      <c r="S204" s="36"/>
      <c r="T204" s="36">
        <v>150</v>
      </c>
      <c r="U204" s="39">
        <f>H204*T204/100</f>
        <v>26545.5</v>
      </c>
      <c r="V204" s="36"/>
      <c r="W204" s="39"/>
      <c r="X204" s="12">
        <f t="shared" ref="X204:X205" si="249">(K204+M204)*10/100</f>
        <v>19307.869424999997</v>
      </c>
      <c r="Y204" s="12">
        <f t="shared" ref="Y204:Y205" si="250">K204+M204+O204+Q204+U204+W204+S204+X204</f>
        <v>238932.06367499998</v>
      </c>
      <c r="Z204" s="42">
        <v>1</v>
      </c>
      <c r="AA204" s="12">
        <f>Y204*Z204</f>
        <v>238932.06367499998</v>
      </c>
      <c r="AB204" s="43">
        <v>1</v>
      </c>
      <c r="AC204" s="12">
        <f>AA204*AB204</f>
        <v>238932.06367499998</v>
      </c>
    </row>
    <row r="205" spans="1:29" s="1" customFormat="1" x14ac:dyDescent="0.2">
      <c r="A205" s="36">
        <v>2</v>
      </c>
      <c r="B205" s="56" t="s">
        <v>180</v>
      </c>
      <c r="C205" s="53"/>
      <c r="D205" s="20" t="s">
        <v>195</v>
      </c>
      <c r="E205" s="20">
        <v>4</v>
      </c>
      <c r="F205" s="20"/>
      <c r="G205" s="8" t="s">
        <v>425</v>
      </c>
      <c r="H205" s="36">
        <v>17697</v>
      </c>
      <c r="I205" s="20">
        <v>4.12</v>
      </c>
      <c r="J205" s="20">
        <v>2.34</v>
      </c>
      <c r="K205" s="63">
        <f t="shared" si="248"/>
        <v>170613.23759999999</v>
      </c>
      <c r="L205" s="40">
        <v>25</v>
      </c>
      <c r="M205" s="63">
        <f>K205*L205/100</f>
        <v>42653.309399999998</v>
      </c>
      <c r="N205" s="36"/>
      <c r="O205" s="36"/>
      <c r="P205" s="36"/>
      <c r="Q205" s="36"/>
      <c r="R205" s="36"/>
      <c r="S205" s="36"/>
      <c r="T205" s="36"/>
      <c r="U205" s="39">
        <f>H205*T205/100</f>
        <v>0</v>
      </c>
      <c r="V205" s="36"/>
      <c r="W205" s="39"/>
      <c r="X205" s="12">
        <f t="shared" si="249"/>
        <v>21326.654699999999</v>
      </c>
      <c r="Y205" s="12">
        <f t="shared" si="250"/>
        <v>234593.20169999998</v>
      </c>
      <c r="Z205" s="42">
        <v>0.5</v>
      </c>
      <c r="AA205" s="12">
        <f>Y205*Z205</f>
        <v>117296.60084999999</v>
      </c>
      <c r="AB205" s="43">
        <v>1</v>
      </c>
      <c r="AC205" s="12">
        <f>AA205*AB205</f>
        <v>117296.60084999999</v>
      </c>
    </row>
    <row r="206" spans="1:29" s="73" customFormat="1" ht="21.6" customHeight="1" x14ac:dyDescent="0.2">
      <c r="A206" s="73">
        <v>3</v>
      </c>
      <c r="B206" s="83" t="s">
        <v>223</v>
      </c>
      <c r="C206" s="53" t="s">
        <v>240</v>
      </c>
      <c r="D206" s="53" t="s">
        <v>195</v>
      </c>
      <c r="E206" s="53">
        <v>2</v>
      </c>
      <c r="F206" s="53"/>
      <c r="G206" s="79" t="s">
        <v>425</v>
      </c>
      <c r="H206" s="73">
        <v>17697</v>
      </c>
      <c r="I206" s="53">
        <v>4.12</v>
      </c>
      <c r="J206" s="20">
        <v>2.34</v>
      </c>
      <c r="K206" s="63">
        <f t="shared" si="248"/>
        <v>170613.23759999999</v>
      </c>
      <c r="L206" s="40">
        <v>25</v>
      </c>
      <c r="M206" s="63">
        <f>K206*L206/100</f>
        <v>42653.309399999998</v>
      </c>
      <c r="U206" s="76"/>
      <c r="W206" s="76"/>
      <c r="X206" s="63">
        <f>(K206+M206)*10/100</f>
        <v>21326.654699999999</v>
      </c>
      <c r="Y206" s="63">
        <f>K206+M206+O206+Q206+U206+W206+S206+X206</f>
        <v>234593.20169999998</v>
      </c>
      <c r="Z206" s="42">
        <v>0.5</v>
      </c>
      <c r="AA206" s="63">
        <f>Y206*Z206</f>
        <v>117296.60084999999</v>
      </c>
      <c r="AB206" s="43">
        <v>1</v>
      </c>
      <c r="AC206" s="12">
        <f>AA206*AB206</f>
        <v>117296.60084999999</v>
      </c>
    </row>
    <row r="207" spans="1:29" s="36" customFormat="1" x14ac:dyDescent="0.2">
      <c r="A207" s="64"/>
      <c r="B207" s="71" t="s">
        <v>8</v>
      </c>
      <c r="C207" s="65"/>
      <c r="D207" s="64"/>
      <c r="E207" s="64"/>
      <c r="F207" s="64"/>
      <c r="G207" s="66"/>
      <c r="H207" s="64"/>
      <c r="I207" s="21"/>
      <c r="J207" s="21"/>
      <c r="K207" s="67">
        <f>SUM(K204:K206)</f>
        <v>495689.43059999996</v>
      </c>
      <c r="L207" s="67"/>
      <c r="M207" s="67">
        <f>SUM(M204:M206)</f>
        <v>123922.35764999999</v>
      </c>
      <c r="N207" s="67"/>
      <c r="O207" s="67">
        <f>SUM(O204:O205)</f>
        <v>0</v>
      </c>
      <c r="P207" s="67"/>
      <c r="Q207" s="67">
        <f>SUM(Q204:Q205)</f>
        <v>0</v>
      </c>
      <c r="R207" s="67"/>
      <c r="S207" s="67"/>
      <c r="T207" s="67"/>
      <c r="U207" s="67">
        <f>SUM(U204:U205)</f>
        <v>26545.5</v>
      </c>
      <c r="V207" s="67"/>
      <c r="W207" s="67">
        <f>SUM(W204:W205)</f>
        <v>0</v>
      </c>
      <c r="X207" s="67">
        <f>SUM(X204:X206)</f>
        <v>61961.178824999995</v>
      </c>
      <c r="Y207" s="67">
        <f>SUM(Y204:Y206)</f>
        <v>708118.46707499993</v>
      </c>
      <c r="Z207" s="72">
        <f>SUM(Z204:Z206)</f>
        <v>2</v>
      </c>
      <c r="AA207" s="67">
        <f>SUM(AA204:AA206)</f>
        <v>473525.26537499996</v>
      </c>
      <c r="AB207" s="67"/>
      <c r="AC207" s="67">
        <f>SUM(AC204:AC206)</f>
        <v>473525.26537499996</v>
      </c>
    </row>
    <row r="208" spans="1:29" s="36" customFormat="1" ht="12.75" customHeight="1" x14ac:dyDescent="0.2">
      <c r="A208" s="188" t="s">
        <v>90</v>
      </c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  <c r="R208" s="188"/>
      <c r="S208" s="188"/>
      <c r="T208" s="188"/>
      <c r="U208" s="188"/>
      <c r="V208" s="188"/>
      <c r="W208" s="188"/>
      <c r="X208" s="188"/>
      <c r="Y208" s="188"/>
      <c r="Z208" s="188"/>
      <c r="AA208" s="188"/>
      <c r="AB208" s="38"/>
      <c r="AC208" s="38"/>
    </row>
    <row r="209" spans="1:29" s="64" customFormat="1" x14ac:dyDescent="0.2">
      <c r="A209" s="36">
        <v>1</v>
      </c>
      <c r="B209" s="69" t="s">
        <v>180</v>
      </c>
      <c r="C209" s="53" t="s">
        <v>242</v>
      </c>
      <c r="D209" s="20" t="s">
        <v>195</v>
      </c>
      <c r="E209" s="20">
        <v>1</v>
      </c>
      <c r="F209" s="20"/>
      <c r="G209" s="8" t="s">
        <v>348</v>
      </c>
      <c r="H209" s="36">
        <v>17697</v>
      </c>
      <c r="I209" s="20">
        <v>4.4000000000000004</v>
      </c>
      <c r="J209" s="20">
        <v>2.34</v>
      </c>
      <c r="K209" s="63">
        <f t="shared" ref="K209" si="251">H209*I209*J209</f>
        <v>182208.31200000001</v>
      </c>
      <c r="L209" s="40">
        <v>25</v>
      </c>
      <c r="M209" s="63">
        <f>K209*L209/100</f>
        <v>45552.078000000001</v>
      </c>
      <c r="N209" s="36"/>
      <c r="O209" s="36"/>
      <c r="P209" s="36"/>
      <c r="Q209" s="36"/>
      <c r="R209" s="36"/>
      <c r="S209" s="36"/>
      <c r="T209" s="36">
        <v>150</v>
      </c>
      <c r="U209" s="39">
        <f>H209*T209/100</f>
        <v>26545.5</v>
      </c>
      <c r="V209" s="36"/>
      <c r="W209" s="39"/>
      <c r="X209" s="12">
        <f t="shared" ref="X209" si="252">(K209+M209)*10/100</f>
        <v>22776.039000000004</v>
      </c>
      <c r="Y209" s="12">
        <f t="shared" ref="Y209" si="253">K209+M209+O209+Q209+U209+W209+S209+X209</f>
        <v>277081.929</v>
      </c>
      <c r="Z209" s="42">
        <v>0.25</v>
      </c>
      <c r="AA209" s="12">
        <f>Y209*Z209</f>
        <v>69270.482250000001</v>
      </c>
      <c r="AB209" s="43">
        <v>1</v>
      </c>
      <c r="AC209" s="12">
        <f>AA209*AB209</f>
        <v>69270.482250000001</v>
      </c>
    </row>
    <row r="210" spans="1:29" s="1" customFormat="1" x14ac:dyDescent="0.2">
      <c r="A210" s="64"/>
      <c r="B210" s="71" t="s">
        <v>8</v>
      </c>
      <c r="C210" s="65"/>
      <c r="D210" s="64"/>
      <c r="E210" s="64"/>
      <c r="F210" s="64"/>
      <c r="G210" s="66"/>
      <c r="H210" s="64"/>
      <c r="I210" s="21"/>
      <c r="J210" s="21"/>
      <c r="K210" s="67">
        <f>SUM(K209:K209)</f>
        <v>182208.31200000001</v>
      </c>
      <c r="L210" s="67"/>
      <c r="M210" s="67">
        <f>SUM(M209:M209)</f>
        <v>45552.078000000001</v>
      </c>
      <c r="N210" s="67"/>
      <c r="O210" s="67">
        <f>SUM(O209:O209)</f>
        <v>0</v>
      </c>
      <c r="P210" s="67"/>
      <c r="Q210" s="67">
        <f>SUM(Q209:Q209)</f>
        <v>0</v>
      </c>
      <c r="R210" s="67"/>
      <c r="S210" s="67"/>
      <c r="T210" s="67"/>
      <c r="U210" s="67">
        <f>SUM(U209:U209)</f>
        <v>26545.5</v>
      </c>
      <c r="V210" s="67"/>
      <c r="W210" s="67">
        <f t="shared" ref="W210:AA210" si="254">SUM(W209:W209)</f>
        <v>0</v>
      </c>
      <c r="X210" s="67">
        <f t="shared" si="254"/>
        <v>22776.039000000004</v>
      </c>
      <c r="Y210" s="67">
        <f t="shared" si="254"/>
        <v>277081.929</v>
      </c>
      <c r="Z210" s="72">
        <f t="shared" si="254"/>
        <v>0.25</v>
      </c>
      <c r="AA210" s="67">
        <f t="shared" si="254"/>
        <v>69270.482250000001</v>
      </c>
      <c r="AB210" s="67"/>
      <c r="AC210" s="67">
        <f>SUM(AC209)</f>
        <v>69270.482250000001</v>
      </c>
    </row>
    <row r="211" spans="1:29" s="36" customFormat="1" x14ac:dyDescent="0.2">
      <c r="A211" s="188" t="s">
        <v>94</v>
      </c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188"/>
      <c r="W211" s="188"/>
      <c r="X211" s="188"/>
      <c r="Y211" s="188"/>
      <c r="Z211" s="188"/>
      <c r="AA211" s="188"/>
      <c r="AB211" s="38"/>
      <c r="AC211" s="38"/>
    </row>
    <row r="212" spans="1:29" s="64" customFormat="1" x14ac:dyDescent="0.2">
      <c r="A212" s="36">
        <v>1</v>
      </c>
      <c r="B212" s="69" t="s">
        <v>181</v>
      </c>
      <c r="C212" s="53" t="s">
        <v>242</v>
      </c>
      <c r="D212" s="20" t="s">
        <v>195</v>
      </c>
      <c r="E212" s="20">
        <v>1</v>
      </c>
      <c r="F212" s="20"/>
      <c r="G212" s="8" t="s">
        <v>340</v>
      </c>
      <c r="H212" s="36">
        <v>17697</v>
      </c>
      <c r="I212" s="20">
        <v>4.53</v>
      </c>
      <c r="J212" s="20">
        <v>2.34</v>
      </c>
      <c r="K212" s="63">
        <f t="shared" ref="K212:K213" si="255">H212*I212*J212</f>
        <v>187591.73939999999</v>
      </c>
      <c r="L212" s="40">
        <v>25</v>
      </c>
      <c r="M212" s="63">
        <f>K212*L212/100</f>
        <v>46897.934849999991</v>
      </c>
      <c r="N212" s="36"/>
      <c r="O212" s="36"/>
      <c r="P212" s="36"/>
      <c r="Q212" s="36"/>
      <c r="R212" s="36"/>
      <c r="S212" s="36"/>
      <c r="T212" s="36">
        <v>150</v>
      </c>
      <c r="U212" s="39">
        <f>H212*T212/100</f>
        <v>26545.5</v>
      </c>
      <c r="V212" s="36"/>
      <c r="W212" s="39"/>
      <c r="X212" s="12">
        <f t="shared" ref="X212" si="256">(K212+M212)*10/100</f>
        <v>23448.967424999995</v>
      </c>
      <c r="Y212" s="12">
        <f t="shared" ref="Y212" si="257">K212+M212+O212+Q212+U212+W212+S212+X212</f>
        <v>284484.14167499996</v>
      </c>
      <c r="Z212" s="42">
        <v>1</v>
      </c>
      <c r="AA212" s="12">
        <f>Y212*Z212</f>
        <v>284484.14167499996</v>
      </c>
      <c r="AB212" s="43">
        <v>1</v>
      </c>
      <c r="AC212" s="12">
        <f>AA212*AB212</f>
        <v>284484.14167499996</v>
      </c>
    </row>
    <row r="213" spans="1:29" s="73" customFormat="1" ht="24" customHeight="1" x14ac:dyDescent="0.2">
      <c r="A213" s="73">
        <v>2</v>
      </c>
      <c r="B213" s="83" t="s">
        <v>218</v>
      </c>
      <c r="C213" s="53" t="s">
        <v>242</v>
      </c>
      <c r="D213" s="53" t="s">
        <v>195</v>
      </c>
      <c r="E213" s="53">
        <v>1</v>
      </c>
      <c r="F213" s="53"/>
      <c r="G213" s="8" t="s">
        <v>340</v>
      </c>
      <c r="H213" s="36">
        <v>17697</v>
      </c>
      <c r="I213" s="20">
        <v>4.53</v>
      </c>
      <c r="J213" s="20">
        <v>2.34</v>
      </c>
      <c r="K213" s="63">
        <f t="shared" si="255"/>
        <v>187591.73939999999</v>
      </c>
      <c r="L213" s="40">
        <v>25</v>
      </c>
      <c r="M213" s="63">
        <f>K213*L213/100</f>
        <v>46897.934849999991</v>
      </c>
      <c r="P213" s="76"/>
      <c r="Q213" s="76"/>
      <c r="R213" s="76"/>
      <c r="S213" s="76"/>
      <c r="T213" s="76"/>
      <c r="U213" s="76"/>
      <c r="W213" s="76"/>
      <c r="X213" s="63">
        <f>(K213+M213)*10/100</f>
        <v>23448.967424999995</v>
      </c>
      <c r="Y213" s="63">
        <f>K213+M213+O213+Q213+U213+W213+S213+X213</f>
        <v>257938.64167499996</v>
      </c>
      <c r="Z213" s="42">
        <v>0.25</v>
      </c>
      <c r="AA213" s="63">
        <f>Y213*Z213</f>
        <v>64484.660418749991</v>
      </c>
      <c r="AB213" s="43">
        <v>1</v>
      </c>
      <c r="AC213" s="12">
        <f>AA213*AB213</f>
        <v>64484.660418749991</v>
      </c>
    </row>
    <row r="214" spans="1:29" s="1" customFormat="1" x14ac:dyDescent="0.2">
      <c r="A214" s="64"/>
      <c r="B214" s="71" t="s">
        <v>8</v>
      </c>
      <c r="C214" s="65"/>
      <c r="D214" s="64"/>
      <c r="E214" s="64"/>
      <c r="F214" s="64"/>
      <c r="G214" s="66"/>
      <c r="H214" s="64"/>
      <c r="I214" s="21"/>
      <c r="J214" s="21"/>
      <c r="K214" s="67">
        <f>SUM(K212:K213)</f>
        <v>375183.47879999998</v>
      </c>
      <c r="L214" s="67"/>
      <c r="M214" s="67">
        <f>SUM(M212:M213)</f>
        <v>93795.869699999981</v>
      </c>
      <c r="N214" s="67"/>
      <c r="O214" s="67">
        <f>SUM(O212:O212)</f>
        <v>0</v>
      </c>
      <c r="P214" s="67"/>
      <c r="Q214" s="67">
        <f>SUM(Q212:Q212)</f>
        <v>0</v>
      </c>
      <c r="R214" s="67"/>
      <c r="S214" s="67"/>
      <c r="T214" s="67"/>
      <c r="U214" s="67">
        <f>SUM(U212:U213)</f>
        <v>26545.5</v>
      </c>
      <c r="V214" s="67"/>
      <c r="W214" s="67">
        <f>SUM(W212:W212)</f>
        <v>0</v>
      </c>
      <c r="X214" s="67">
        <f>SUM(X212:X213)</f>
        <v>46897.934849999991</v>
      </c>
      <c r="Y214" s="67">
        <f>SUM(Y212:Y213)</f>
        <v>542422.78334999993</v>
      </c>
      <c r="Z214" s="72">
        <f>SUM(Z212:Z213)</f>
        <v>1.25</v>
      </c>
      <c r="AA214" s="67">
        <f>SUM(AA212:AA213)</f>
        <v>348968.80209374998</v>
      </c>
      <c r="AB214" s="67"/>
      <c r="AC214" s="67">
        <f>SUM(AC212:AC213)</f>
        <v>348968.80209374998</v>
      </c>
    </row>
    <row r="215" spans="1:29" s="64" customFormat="1" ht="14.25" customHeight="1" x14ac:dyDescent="0.2">
      <c r="A215" s="188" t="s">
        <v>96</v>
      </c>
      <c r="B215" s="188"/>
      <c r="C215" s="188"/>
      <c r="D215" s="188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  <c r="R215" s="188"/>
      <c r="S215" s="188"/>
      <c r="T215" s="188"/>
      <c r="U215" s="188"/>
      <c r="V215" s="188"/>
      <c r="W215" s="188"/>
      <c r="X215" s="188"/>
      <c r="Y215" s="188"/>
      <c r="Z215" s="188"/>
      <c r="AA215" s="188"/>
      <c r="AB215" s="38"/>
      <c r="AC215" s="38"/>
    </row>
    <row r="216" spans="1:29" s="1" customFormat="1" x14ac:dyDescent="0.2">
      <c r="A216" s="36">
        <v>1</v>
      </c>
      <c r="B216" s="56" t="s">
        <v>180</v>
      </c>
      <c r="C216" s="53"/>
      <c r="D216" s="20" t="s">
        <v>195</v>
      </c>
      <c r="E216" s="20">
        <v>4</v>
      </c>
      <c r="F216" s="20"/>
      <c r="G216" s="8" t="s">
        <v>426</v>
      </c>
      <c r="H216" s="36">
        <v>17697</v>
      </c>
      <c r="I216" s="20">
        <v>3.69</v>
      </c>
      <c r="J216" s="20">
        <v>2.34</v>
      </c>
      <c r="K216" s="63">
        <f t="shared" ref="K216:K217" si="258">H216*I216*J216</f>
        <v>152806.51619999998</v>
      </c>
      <c r="L216" s="40">
        <v>25</v>
      </c>
      <c r="M216" s="63">
        <f>K216*L216/100</f>
        <v>38201.629049999996</v>
      </c>
      <c r="N216" s="36"/>
      <c r="O216" s="36"/>
      <c r="P216" s="36"/>
      <c r="Q216" s="36"/>
      <c r="R216" s="36"/>
      <c r="S216" s="36"/>
      <c r="T216" s="36">
        <v>150</v>
      </c>
      <c r="U216" s="39">
        <f>H216*T216/100</f>
        <v>26545.5</v>
      </c>
      <c r="V216" s="36"/>
      <c r="W216" s="39">
        <f>H216*V216/100</f>
        <v>0</v>
      </c>
      <c r="X216" s="12">
        <f t="shared" ref="X216" si="259">(K216+M216)*10/100</f>
        <v>19100.814524999998</v>
      </c>
      <c r="Y216" s="12">
        <f t="shared" ref="Y216" si="260">K216+M216+O216+Q216+U216+W216+S216+X216</f>
        <v>236654.45977499997</v>
      </c>
      <c r="Z216" s="42">
        <v>0.75</v>
      </c>
      <c r="AA216" s="12">
        <f>Y216*Z216</f>
        <v>177490.84483124997</v>
      </c>
      <c r="AB216" s="43">
        <v>1</v>
      </c>
      <c r="AC216" s="12">
        <f>AA216*AB216</f>
        <v>177490.84483124997</v>
      </c>
    </row>
    <row r="217" spans="1:29" s="73" customFormat="1" ht="24" customHeight="1" x14ac:dyDescent="0.2">
      <c r="A217" s="73">
        <v>2</v>
      </c>
      <c r="B217" s="83" t="s">
        <v>219</v>
      </c>
      <c r="C217" s="53"/>
      <c r="D217" s="53" t="s">
        <v>195</v>
      </c>
      <c r="E217" s="53">
        <v>4</v>
      </c>
      <c r="F217" s="53"/>
      <c r="G217" s="8" t="s">
        <v>426</v>
      </c>
      <c r="H217" s="73">
        <v>17697</v>
      </c>
      <c r="I217" s="53">
        <v>3.69</v>
      </c>
      <c r="J217" s="20">
        <v>2.34</v>
      </c>
      <c r="K217" s="63">
        <f t="shared" si="258"/>
        <v>152806.51619999998</v>
      </c>
      <c r="L217" s="40">
        <v>25</v>
      </c>
      <c r="M217" s="63">
        <f>K217*L217/100</f>
        <v>38201.629049999996</v>
      </c>
      <c r="U217" s="76"/>
      <c r="W217" s="76"/>
      <c r="X217" s="63">
        <f>(K217+M217)*10/100</f>
        <v>19100.814524999998</v>
      </c>
      <c r="Y217" s="63">
        <f>K217+M217+O217+Q217+U217+W217+S217+X217</f>
        <v>210108.95977499997</v>
      </c>
      <c r="Z217" s="42">
        <v>0.25</v>
      </c>
      <c r="AA217" s="63">
        <f>Y217*Z217</f>
        <v>52527.239943749992</v>
      </c>
      <c r="AB217" s="43">
        <v>1</v>
      </c>
      <c r="AC217" s="12">
        <f>AA217*AB217</f>
        <v>52527.239943749992</v>
      </c>
    </row>
    <row r="218" spans="1:29" s="36" customFormat="1" ht="12.75" customHeight="1" x14ac:dyDescent="0.2">
      <c r="A218" s="64"/>
      <c r="B218" s="71" t="s">
        <v>8</v>
      </c>
      <c r="C218" s="65"/>
      <c r="D218" s="64"/>
      <c r="E218" s="64"/>
      <c r="F218" s="64"/>
      <c r="G218" s="66"/>
      <c r="H218" s="64"/>
      <c r="I218" s="21"/>
      <c r="J218" s="21"/>
      <c r="K218" s="67">
        <f>SUM(K216:K217)</f>
        <v>305613.03239999997</v>
      </c>
      <c r="L218" s="67"/>
      <c r="M218" s="67">
        <f>SUM(M216:M217)</f>
        <v>76403.258099999992</v>
      </c>
      <c r="N218" s="67"/>
      <c r="O218" s="67">
        <f>SUM(O216:O216)</f>
        <v>0</v>
      </c>
      <c r="P218" s="67"/>
      <c r="Q218" s="67">
        <f>SUM(Q216:Q216)</f>
        <v>0</v>
      </c>
      <c r="R218" s="67"/>
      <c r="S218" s="67"/>
      <c r="T218" s="67"/>
      <c r="U218" s="67">
        <f>SUM(U216:U217)</f>
        <v>26545.5</v>
      </c>
      <c r="V218" s="67"/>
      <c r="W218" s="67">
        <f>SUM(W216:W216)</f>
        <v>0</v>
      </c>
      <c r="X218" s="67">
        <f>SUM(X216:X217)</f>
        <v>38201.629049999996</v>
      </c>
      <c r="Y218" s="67">
        <f>SUM(Y216:Y217)</f>
        <v>446763.41954999993</v>
      </c>
      <c r="Z218" s="72">
        <f>SUM(Z216:Z217)</f>
        <v>1</v>
      </c>
      <c r="AA218" s="67">
        <f>SUM(AA216:AA217)</f>
        <v>230018.08477499997</v>
      </c>
      <c r="AB218" s="67"/>
      <c r="AC218" s="67">
        <f>SUM(AC216:AC217)</f>
        <v>230018.08477499997</v>
      </c>
    </row>
    <row r="219" spans="1:29" s="36" customFormat="1" ht="13.5" customHeight="1" x14ac:dyDescent="0.2">
      <c r="A219" s="188" t="s">
        <v>98</v>
      </c>
      <c r="B219" s="188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  <c r="R219" s="188"/>
      <c r="S219" s="188"/>
      <c r="T219" s="188"/>
      <c r="U219" s="188"/>
      <c r="V219" s="188"/>
      <c r="W219" s="188"/>
      <c r="X219" s="188"/>
      <c r="Y219" s="188"/>
      <c r="Z219" s="188"/>
      <c r="AA219" s="188"/>
      <c r="AB219" s="38"/>
      <c r="AC219" s="38"/>
    </row>
    <row r="220" spans="1:29" s="64" customFormat="1" x14ac:dyDescent="0.2">
      <c r="A220" s="36">
        <v>1</v>
      </c>
      <c r="B220" s="56" t="s">
        <v>180</v>
      </c>
      <c r="C220" s="53"/>
      <c r="D220" s="20" t="s">
        <v>195</v>
      </c>
      <c r="E220" s="20">
        <v>4</v>
      </c>
      <c r="F220" s="20"/>
      <c r="G220" s="8" t="s">
        <v>427</v>
      </c>
      <c r="H220" s="36">
        <v>17697</v>
      </c>
      <c r="I220" s="20">
        <v>3.73</v>
      </c>
      <c r="J220" s="20">
        <v>2.34</v>
      </c>
      <c r="K220" s="63">
        <f t="shared" ref="K220:K221" si="261">H220*I220*J220</f>
        <v>154462.95539999998</v>
      </c>
      <c r="L220" s="40">
        <v>25</v>
      </c>
      <c r="M220" s="63">
        <f>K220*L220/100</f>
        <v>38615.738849999994</v>
      </c>
      <c r="N220" s="36"/>
      <c r="O220" s="36"/>
      <c r="P220" s="36"/>
      <c r="Q220" s="36"/>
      <c r="R220" s="36"/>
      <c r="S220" s="36"/>
      <c r="T220" s="36">
        <v>150</v>
      </c>
      <c r="U220" s="39">
        <f>H220*T220/100</f>
        <v>26545.5</v>
      </c>
      <c r="V220" s="36"/>
      <c r="W220" s="39"/>
      <c r="X220" s="12">
        <f t="shared" ref="X220" si="262">(K220+M220)*10/100</f>
        <v>19307.869424999997</v>
      </c>
      <c r="Y220" s="12">
        <f t="shared" ref="Y220" si="263">K220+M220+O220+Q220+U220+W220+S220+X220</f>
        <v>238932.06367499998</v>
      </c>
      <c r="Z220" s="42">
        <v>1.25</v>
      </c>
      <c r="AA220" s="12">
        <f>Y220*Z220</f>
        <v>298665.07959374995</v>
      </c>
      <c r="AB220" s="43">
        <v>1</v>
      </c>
      <c r="AC220" s="12">
        <f>AA220*AB220</f>
        <v>298665.07959374995</v>
      </c>
    </row>
    <row r="221" spans="1:29" s="73" customFormat="1" ht="13.9" customHeight="1" x14ac:dyDescent="0.2">
      <c r="A221" s="73">
        <v>2</v>
      </c>
      <c r="B221" s="83" t="s">
        <v>227</v>
      </c>
      <c r="C221" s="53"/>
      <c r="D221" s="53" t="s">
        <v>195</v>
      </c>
      <c r="E221" s="53">
        <v>4</v>
      </c>
      <c r="F221" s="53"/>
      <c r="G221" s="8" t="s">
        <v>404</v>
      </c>
      <c r="H221" s="73">
        <v>17697</v>
      </c>
      <c r="I221" s="53">
        <v>3.49</v>
      </c>
      <c r="J221" s="20">
        <v>2.34</v>
      </c>
      <c r="K221" s="63">
        <f t="shared" si="261"/>
        <v>144524.32020000002</v>
      </c>
      <c r="L221" s="40">
        <v>25</v>
      </c>
      <c r="M221" s="63">
        <f>K221*L221/100</f>
        <v>36131.080050000004</v>
      </c>
      <c r="P221" s="76"/>
      <c r="Q221" s="76"/>
      <c r="R221" s="76"/>
      <c r="S221" s="76"/>
      <c r="T221" s="76"/>
      <c r="U221" s="76"/>
      <c r="W221" s="76"/>
      <c r="X221" s="63">
        <f>(K221+M221)*10/100</f>
        <v>18065.540024999998</v>
      </c>
      <c r="Y221" s="63">
        <f>K221+M221+O221+Q221+U221+W221+S221+X221</f>
        <v>198720.940275</v>
      </c>
      <c r="Z221" s="42">
        <v>0.5</v>
      </c>
      <c r="AA221" s="63">
        <f>Y221*Z221</f>
        <v>99360.4701375</v>
      </c>
      <c r="AB221" s="43">
        <v>1</v>
      </c>
      <c r="AC221" s="12">
        <f>AA221*AB221</f>
        <v>99360.4701375</v>
      </c>
    </row>
    <row r="222" spans="1:29" s="1" customFormat="1" x14ac:dyDescent="0.2">
      <c r="A222" s="64"/>
      <c r="B222" s="71" t="s">
        <v>8</v>
      </c>
      <c r="C222" s="65"/>
      <c r="D222" s="64"/>
      <c r="E222" s="64"/>
      <c r="F222" s="64"/>
      <c r="G222" s="66"/>
      <c r="H222" s="64"/>
      <c r="I222" s="21"/>
      <c r="J222" s="21"/>
      <c r="K222" s="67">
        <f>SUM(K220:K221)</f>
        <v>298987.27559999999</v>
      </c>
      <c r="L222" s="67"/>
      <c r="M222" s="67">
        <f>SUM(M220:M221)</f>
        <v>74746.818899999998</v>
      </c>
      <c r="N222" s="67"/>
      <c r="O222" s="67">
        <f>SUM(O220:O220)</f>
        <v>0</v>
      </c>
      <c r="P222" s="67"/>
      <c r="Q222" s="67">
        <f>SUM(Q220:Q220)</f>
        <v>0</v>
      </c>
      <c r="R222" s="67"/>
      <c r="S222" s="67"/>
      <c r="T222" s="67"/>
      <c r="U222" s="67">
        <f>SUM(U220:U221)</f>
        <v>26545.5</v>
      </c>
      <c r="V222" s="67"/>
      <c r="W222" s="67">
        <f>SUM(W220:W220)</f>
        <v>0</v>
      </c>
      <c r="X222" s="67">
        <f>SUM(X220:X221)</f>
        <v>37373.409449999992</v>
      </c>
      <c r="Y222" s="67">
        <f>SUM(Y220:Y221)</f>
        <v>437653.00394999998</v>
      </c>
      <c r="Z222" s="72">
        <f>SUM(Z220:Z221)</f>
        <v>1.75</v>
      </c>
      <c r="AA222" s="67">
        <f>SUM(AA220:AA221)</f>
        <v>398025.54973124992</v>
      </c>
      <c r="AB222" s="67"/>
      <c r="AC222" s="67">
        <f>SUM(AC220:AC221)</f>
        <v>398025.54973124992</v>
      </c>
    </row>
    <row r="223" spans="1:29" s="36" customFormat="1" ht="12.75" customHeight="1" x14ac:dyDescent="0.2">
      <c r="A223" s="188" t="s">
        <v>99</v>
      </c>
      <c r="B223" s="188"/>
      <c r="C223" s="188"/>
      <c r="D223" s="188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  <c r="AB223" s="38"/>
      <c r="AC223" s="38"/>
    </row>
    <row r="224" spans="1:29" s="64" customFormat="1" x14ac:dyDescent="0.2">
      <c r="A224" s="36">
        <v>1</v>
      </c>
      <c r="B224" s="69" t="s">
        <v>282</v>
      </c>
      <c r="C224" s="53"/>
      <c r="D224" s="20" t="s">
        <v>195</v>
      </c>
      <c r="E224" s="20">
        <v>4</v>
      </c>
      <c r="F224" s="20"/>
      <c r="G224" s="8" t="s">
        <v>428</v>
      </c>
      <c r="H224" s="36">
        <v>17697</v>
      </c>
      <c r="I224" s="20">
        <v>3.69</v>
      </c>
      <c r="J224" s="20">
        <v>2.34</v>
      </c>
      <c r="K224" s="63">
        <f t="shared" ref="K224" si="264">H224*I224*J224</f>
        <v>152806.51619999998</v>
      </c>
      <c r="L224" s="40">
        <v>25</v>
      </c>
      <c r="M224" s="63">
        <f>K224*L224/100</f>
        <v>38201.629049999996</v>
      </c>
      <c r="N224" s="36"/>
      <c r="O224" s="36"/>
      <c r="P224" s="36"/>
      <c r="Q224" s="36"/>
      <c r="R224" s="36"/>
      <c r="S224" s="36"/>
      <c r="T224" s="36">
        <v>150</v>
      </c>
      <c r="U224" s="39">
        <f>H224*T224/100</f>
        <v>26545.5</v>
      </c>
      <c r="V224" s="36"/>
      <c r="W224" s="39">
        <f>H224*V224/100</f>
        <v>0</v>
      </c>
      <c r="X224" s="12">
        <f t="shared" ref="X224" si="265">(K224+M224)*10/100</f>
        <v>19100.814524999998</v>
      </c>
      <c r="Y224" s="12">
        <f t="shared" ref="Y224" si="266">K224+M224+O224+Q224+U224+W224+S224+X224</f>
        <v>236654.45977499997</v>
      </c>
      <c r="Z224" s="42">
        <v>1</v>
      </c>
      <c r="AA224" s="12">
        <f>Y224*Z224</f>
        <v>236654.45977499997</v>
      </c>
      <c r="AB224" s="43">
        <v>1</v>
      </c>
      <c r="AC224" s="12">
        <f>AA224*AB224</f>
        <v>236654.45977499997</v>
      </c>
    </row>
    <row r="225" spans="1:29" s="1" customFormat="1" x14ac:dyDescent="0.2">
      <c r="A225" s="64"/>
      <c r="B225" s="71" t="s">
        <v>8</v>
      </c>
      <c r="C225" s="65"/>
      <c r="D225" s="64"/>
      <c r="E225" s="64"/>
      <c r="F225" s="64"/>
      <c r="G225" s="66"/>
      <c r="H225" s="64"/>
      <c r="I225" s="21"/>
      <c r="J225" s="21"/>
      <c r="K225" s="67">
        <f>SUM(K224:K224)</f>
        <v>152806.51619999998</v>
      </c>
      <c r="L225" s="67"/>
      <c r="M225" s="67">
        <f>SUM(M224:M224)</f>
        <v>38201.629049999996</v>
      </c>
      <c r="N225" s="67"/>
      <c r="O225" s="67">
        <f>SUM(O224:O224)</f>
        <v>0</v>
      </c>
      <c r="P225" s="67"/>
      <c r="Q225" s="67">
        <f>SUM(Q224:Q224)</f>
        <v>0</v>
      </c>
      <c r="R225" s="67"/>
      <c r="S225" s="67"/>
      <c r="T225" s="67"/>
      <c r="U225" s="67">
        <f>SUM(U224:U224)</f>
        <v>26545.5</v>
      </c>
      <c r="V225" s="67"/>
      <c r="W225" s="67">
        <f t="shared" ref="W225:AA225" si="267">SUM(W224:W224)</f>
        <v>0</v>
      </c>
      <c r="X225" s="67">
        <f t="shared" si="267"/>
        <v>19100.814524999998</v>
      </c>
      <c r="Y225" s="67">
        <f t="shared" si="267"/>
        <v>236654.45977499997</v>
      </c>
      <c r="Z225" s="72">
        <f t="shared" si="267"/>
        <v>1</v>
      </c>
      <c r="AA225" s="67">
        <f t="shared" si="267"/>
        <v>236654.45977499997</v>
      </c>
      <c r="AB225" s="67"/>
      <c r="AC225" s="67">
        <f>SUM(AC224)</f>
        <v>236654.45977499997</v>
      </c>
    </row>
    <row r="226" spans="1:29" s="36" customFormat="1" ht="13.5" customHeight="1" x14ac:dyDescent="0.2">
      <c r="A226" s="188" t="s">
        <v>100</v>
      </c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8"/>
      <c r="AB226" s="38"/>
      <c r="AC226" s="38"/>
    </row>
    <row r="227" spans="1:29" s="64" customFormat="1" ht="12.75" customHeight="1" x14ac:dyDescent="0.2">
      <c r="A227" s="36">
        <v>1</v>
      </c>
      <c r="B227" s="56" t="s">
        <v>245</v>
      </c>
      <c r="C227" s="53"/>
      <c r="D227" s="20" t="s">
        <v>195</v>
      </c>
      <c r="E227" s="20">
        <v>4</v>
      </c>
      <c r="F227" s="20"/>
      <c r="G227" s="8" t="s">
        <v>428</v>
      </c>
      <c r="H227" s="36">
        <v>17697</v>
      </c>
      <c r="I227" s="20">
        <v>3.69</v>
      </c>
      <c r="J227" s="20">
        <v>2.34</v>
      </c>
      <c r="K227" s="63">
        <f t="shared" ref="K227:K228" si="268">H227*I227*J227</f>
        <v>152806.51619999998</v>
      </c>
      <c r="L227" s="40">
        <v>25</v>
      </c>
      <c r="M227" s="63">
        <f>K227*L227/100</f>
        <v>38201.629049999996</v>
      </c>
      <c r="N227" s="36"/>
      <c r="O227" s="36"/>
      <c r="P227" s="36"/>
      <c r="Q227" s="36"/>
      <c r="R227" s="36"/>
      <c r="S227" s="36"/>
      <c r="T227" s="36">
        <v>150</v>
      </c>
      <c r="U227" s="39">
        <f>H227*T227/100</f>
        <v>26545.5</v>
      </c>
      <c r="V227" s="36"/>
      <c r="W227" s="39"/>
      <c r="X227" s="12">
        <f t="shared" ref="X227" si="269">(K227+M227)*10/100</f>
        <v>19100.814524999998</v>
      </c>
      <c r="Y227" s="12">
        <f t="shared" ref="Y227" si="270">K227+M227+O227+Q227+U227+W227+S227+X227</f>
        <v>236654.45977499997</v>
      </c>
      <c r="Z227" s="42">
        <v>0.25</v>
      </c>
      <c r="AA227" s="12">
        <f>Y227*Z227</f>
        <v>59163.614943749992</v>
      </c>
      <c r="AB227" s="43">
        <v>1</v>
      </c>
      <c r="AC227" s="12">
        <f>AA227*AB227</f>
        <v>59163.614943749992</v>
      </c>
    </row>
    <row r="228" spans="1:29" s="73" customFormat="1" ht="22.9" customHeight="1" x14ac:dyDescent="0.2">
      <c r="A228" s="73">
        <v>2</v>
      </c>
      <c r="B228" s="83" t="s">
        <v>220</v>
      </c>
      <c r="C228" s="53" t="s">
        <v>242</v>
      </c>
      <c r="D228" s="20" t="s">
        <v>195</v>
      </c>
      <c r="E228" s="20">
        <v>1</v>
      </c>
      <c r="F228" s="20"/>
      <c r="G228" s="8" t="s">
        <v>409</v>
      </c>
      <c r="H228" s="36">
        <v>17697</v>
      </c>
      <c r="I228" s="20">
        <v>4.53</v>
      </c>
      <c r="J228" s="20">
        <v>2.34</v>
      </c>
      <c r="K228" s="63">
        <f t="shared" si="268"/>
        <v>187591.73939999999</v>
      </c>
      <c r="L228" s="40">
        <v>25</v>
      </c>
      <c r="M228" s="63">
        <f>K228*L228/100</f>
        <v>46897.934849999991</v>
      </c>
      <c r="U228" s="76"/>
      <c r="W228" s="76"/>
      <c r="X228" s="63">
        <f>(K228+M228)*10/100</f>
        <v>23448.967424999995</v>
      </c>
      <c r="Y228" s="63">
        <f>K228+M228+O228+Q228+U228+W228+S228+X228</f>
        <v>257938.64167499996</v>
      </c>
      <c r="Z228" s="42">
        <v>0.25</v>
      </c>
      <c r="AA228" s="63">
        <f>Y228*Z228</f>
        <v>64484.660418749991</v>
      </c>
      <c r="AB228" s="43">
        <v>1</v>
      </c>
      <c r="AC228" s="12">
        <f>AA228*AB228</f>
        <v>64484.660418749991</v>
      </c>
    </row>
    <row r="229" spans="1:29" s="1" customFormat="1" x14ac:dyDescent="0.2">
      <c r="A229" s="64"/>
      <c r="B229" s="71" t="s">
        <v>8</v>
      </c>
      <c r="C229" s="65"/>
      <c r="D229" s="64"/>
      <c r="E229" s="64"/>
      <c r="F229" s="64"/>
      <c r="G229" s="66"/>
      <c r="H229" s="64"/>
      <c r="I229" s="21"/>
      <c r="J229" s="21"/>
      <c r="K229" s="67">
        <f>SUM(K227:K228)</f>
        <v>340398.25559999997</v>
      </c>
      <c r="L229" s="67"/>
      <c r="M229" s="67">
        <f>SUM(M227:M228)</f>
        <v>85099.563899999979</v>
      </c>
      <c r="N229" s="67"/>
      <c r="O229" s="67">
        <f>SUM(O227:O227)</f>
        <v>0</v>
      </c>
      <c r="P229" s="67"/>
      <c r="Q229" s="67">
        <f>SUM(Q227:Q227)</f>
        <v>0</v>
      </c>
      <c r="R229" s="67"/>
      <c r="S229" s="67"/>
      <c r="T229" s="67"/>
      <c r="U229" s="67">
        <f>SUM(U227:U228)</f>
        <v>26545.5</v>
      </c>
      <c r="V229" s="67"/>
      <c r="W229" s="67">
        <f>SUM(W227:W227)</f>
        <v>0</v>
      </c>
      <c r="X229" s="67">
        <f>SUM(X227:X228)</f>
        <v>42549.78194999999</v>
      </c>
      <c r="Y229" s="67">
        <f>SUM(Y227:Y228)</f>
        <v>494593.10144999996</v>
      </c>
      <c r="Z229" s="72">
        <f>SUM(Z227:Z228)</f>
        <v>0.5</v>
      </c>
      <c r="AA229" s="67">
        <f>SUM(AA227:AA228)</f>
        <v>123648.27536249999</v>
      </c>
      <c r="AB229" s="67"/>
      <c r="AC229" s="67">
        <f>SUM(AC227:AC228)</f>
        <v>123648.27536249999</v>
      </c>
    </row>
    <row r="230" spans="1:29" s="64" customFormat="1" x14ac:dyDescent="0.2">
      <c r="A230" s="188" t="s">
        <v>121</v>
      </c>
      <c r="B230" s="188"/>
      <c r="C230" s="188"/>
      <c r="D230" s="188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8"/>
      <c r="AB230" s="38"/>
      <c r="AC230" s="38"/>
    </row>
    <row r="231" spans="1:29" s="36" customFormat="1" ht="12.75" customHeight="1" x14ac:dyDescent="0.2">
      <c r="A231" s="36">
        <v>1</v>
      </c>
      <c r="B231" s="56" t="s">
        <v>180</v>
      </c>
      <c r="C231" s="53"/>
      <c r="D231" s="20" t="s">
        <v>195</v>
      </c>
      <c r="E231" s="20">
        <v>4</v>
      </c>
      <c r="F231" s="20"/>
      <c r="G231" s="8" t="s">
        <v>429</v>
      </c>
      <c r="H231" s="36">
        <v>17697</v>
      </c>
      <c r="I231" s="20">
        <v>3.73</v>
      </c>
      <c r="J231" s="20">
        <v>2.34</v>
      </c>
      <c r="K231" s="63">
        <f t="shared" ref="K231:K233" si="271">H231*I231*J231</f>
        <v>154462.95539999998</v>
      </c>
      <c r="L231" s="40">
        <v>25</v>
      </c>
      <c r="M231" s="63">
        <f>K231*L231/100</f>
        <v>38615.738849999994</v>
      </c>
      <c r="T231" s="36">
        <v>150</v>
      </c>
      <c r="U231" s="39">
        <f>H231*T231/100</f>
        <v>26545.5</v>
      </c>
      <c r="W231" s="39"/>
      <c r="X231" s="12">
        <f t="shared" ref="X231:X232" si="272">(K231+M231)*10/100</f>
        <v>19307.869424999997</v>
      </c>
      <c r="Y231" s="12">
        <f t="shared" ref="Y231:Y232" si="273">K231+M231+O231+Q231+U231+W231+S231+X231</f>
        <v>238932.06367499998</v>
      </c>
      <c r="Z231" s="42">
        <v>0.75</v>
      </c>
      <c r="AA231" s="12">
        <f>Y231*Z231</f>
        <v>179199.04775624999</v>
      </c>
      <c r="AB231" s="43">
        <v>1</v>
      </c>
      <c r="AC231" s="12">
        <f>AA231*AB231</f>
        <v>179199.04775624999</v>
      </c>
    </row>
    <row r="232" spans="1:29" s="64" customFormat="1" ht="16.149999999999999" customHeight="1" x14ac:dyDescent="0.2">
      <c r="A232" s="36">
        <v>1</v>
      </c>
      <c r="B232" s="56" t="s">
        <v>180</v>
      </c>
      <c r="C232" s="53"/>
      <c r="D232" s="20" t="s">
        <v>195</v>
      </c>
      <c r="E232" s="20">
        <v>4</v>
      </c>
      <c r="F232" s="20"/>
      <c r="G232" s="8" t="s">
        <v>430</v>
      </c>
      <c r="H232" s="36">
        <v>17697</v>
      </c>
      <c r="I232" s="20">
        <v>3.69</v>
      </c>
      <c r="J232" s="20">
        <v>2.34</v>
      </c>
      <c r="K232" s="63">
        <f t="shared" si="271"/>
        <v>152806.51619999998</v>
      </c>
      <c r="L232" s="40">
        <v>25</v>
      </c>
      <c r="M232" s="63">
        <f>K232*L232/100</f>
        <v>38201.629049999996</v>
      </c>
      <c r="N232" s="36"/>
      <c r="O232" s="36"/>
      <c r="P232" s="36"/>
      <c r="Q232" s="36"/>
      <c r="R232" s="36"/>
      <c r="S232" s="36"/>
      <c r="T232" s="36">
        <v>150</v>
      </c>
      <c r="U232" s="39">
        <f>H232*T232/100</f>
        <v>26545.5</v>
      </c>
      <c r="V232" s="36"/>
      <c r="W232" s="39"/>
      <c r="X232" s="12">
        <f t="shared" si="272"/>
        <v>19100.814524999998</v>
      </c>
      <c r="Y232" s="12">
        <f t="shared" si="273"/>
        <v>236654.45977499997</v>
      </c>
      <c r="Z232" s="42">
        <v>0.75</v>
      </c>
      <c r="AA232" s="12">
        <f>Y232*Z232</f>
        <v>177490.84483124997</v>
      </c>
      <c r="AB232" s="43">
        <v>1</v>
      </c>
      <c r="AC232" s="12">
        <f>AA232*AB232</f>
        <v>177490.84483124997</v>
      </c>
    </row>
    <row r="233" spans="1:29" s="73" customFormat="1" ht="24" customHeight="1" x14ac:dyDescent="0.2">
      <c r="A233" s="73">
        <v>3</v>
      </c>
      <c r="B233" s="83" t="s">
        <v>228</v>
      </c>
      <c r="C233" s="53"/>
      <c r="D233" s="53" t="s">
        <v>195</v>
      </c>
      <c r="E233" s="53">
        <v>4</v>
      </c>
      <c r="F233" s="53"/>
      <c r="G233" s="8" t="s">
        <v>429</v>
      </c>
      <c r="H233" s="36">
        <v>17697</v>
      </c>
      <c r="I233" s="20">
        <v>3.73</v>
      </c>
      <c r="J233" s="20">
        <v>2.34</v>
      </c>
      <c r="K233" s="63">
        <f t="shared" si="271"/>
        <v>154462.95539999998</v>
      </c>
      <c r="L233" s="40">
        <v>25</v>
      </c>
      <c r="M233" s="63">
        <f>K233*L233/100</f>
        <v>38615.738849999994</v>
      </c>
      <c r="P233" s="76"/>
      <c r="Q233" s="76"/>
      <c r="R233" s="76"/>
      <c r="S233" s="76"/>
      <c r="T233" s="76"/>
      <c r="U233" s="76"/>
      <c r="W233" s="76"/>
      <c r="X233" s="63">
        <f>(K233+M233)*10/100</f>
        <v>19307.869424999997</v>
      </c>
      <c r="Y233" s="63">
        <f>K233+M233+O233+Q233+U233+W233+S233+X233</f>
        <v>212386.56367499998</v>
      </c>
      <c r="Z233" s="42">
        <v>0.5</v>
      </c>
      <c r="AA233" s="63">
        <f>Y233*Z233</f>
        <v>106193.28183749999</v>
      </c>
      <c r="AB233" s="43">
        <v>1</v>
      </c>
      <c r="AC233" s="12">
        <f>AA233*AB233</f>
        <v>106193.28183749999</v>
      </c>
    </row>
    <row r="234" spans="1:29" s="1" customFormat="1" x14ac:dyDescent="0.2">
      <c r="A234" s="64"/>
      <c r="B234" s="71" t="s">
        <v>8</v>
      </c>
      <c r="C234" s="65"/>
      <c r="D234" s="64"/>
      <c r="E234" s="64"/>
      <c r="F234" s="64"/>
      <c r="G234" s="66"/>
      <c r="H234" s="64"/>
      <c r="I234" s="21"/>
      <c r="J234" s="21"/>
      <c r="K234" s="67">
        <f>SUM(K231:K233)</f>
        <v>461732.42699999991</v>
      </c>
      <c r="L234" s="67"/>
      <c r="M234" s="67">
        <f>SUM(M231:M233)</f>
        <v>115433.10674999998</v>
      </c>
      <c r="N234" s="67"/>
      <c r="O234" s="67">
        <f>SUM(O231:O232)</f>
        <v>0</v>
      </c>
      <c r="P234" s="67"/>
      <c r="Q234" s="67">
        <f>SUM(Q231:Q232)</f>
        <v>0</v>
      </c>
      <c r="R234" s="67"/>
      <c r="S234" s="67">
        <f>SUM(S231:S232)</f>
        <v>0</v>
      </c>
      <c r="T234" s="67"/>
      <c r="U234" s="67">
        <f>SUM(U231:U233)</f>
        <v>53091</v>
      </c>
      <c r="V234" s="67"/>
      <c r="W234" s="67">
        <f>SUM(W231:W232)</f>
        <v>0</v>
      </c>
      <c r="X234" s="67">
        <f>SUM(X231:X233)</f>
        <v>57716.553374999989</v>
      </c>
      <c r="Y234" s="67">
        <f>SUM(Y231:Y233)</f>
        <v>687973.08712499996</v>
      </c>
      <c r="Z234" s="72">
        <f>SUM(Z231:Z233)</f>
        <v>2</v>
      </c>
      <c r="AA234" s="67">
        <f>SUM(AA231:AA233)</f>
        <v>462883.17442499992</v>
      </c>
      <c r="AB234" s="67"/>
      <c r="AC234" s="67">
        <f>SUM(AC231:AC233)</f>
        <v>462883.17442499992</v>
      </c>
    </row>
    <row r="235" spans="1:29" s="36" customFormat="1" x14ac:dyDescent="0.2">
      <c r="A235" s="188" t="s">
        <v>91</v>
      </c>
      <c r="B235" s="188"/>
      <c r="C235" s="188"/>
      <c r="D235" s="188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  <c r="R235" s="188"/>
      <c r="S235" s="188"/>
      <c r="T235" s="188"/>
      <c r="U235" s="188"/>
      <c r="V235" s="188"/>
      <c r="W235" s="188"/>
      <c r="X235" s="188"/>
      <c r="Y235" s="188"/>
      <c r="Z235" s="188"/>
      <c r="AA235" s="188"/>
      <c r="AB235" s="38"/>
      <c r="AC235" s="38"/>
    </row>
    <row r="236" spans="1:29" s="64" customFormat="1" x14ac:dyDescent="0.2">
      <c r="A236" s="36">
        <v>1</v>
      </c>
      <c r="B236" s="56" t="s">
        <v>180</v>
      </c>
      <c r="C236" s="53" t="s">
        <v>242</v>
      </c>
      <c r="D236" s="20" t="s">
        <v>195</v>
      </c>
      <c r="E236" s="20">
        <v>1</v>
      </c>
      <c r="F236" s="20"/>
      <c r="G236" s="8" t="s">
        <v>348</v>
      </c>
      <c r="H236" s="36">
        <v>17697</v>
      </c>
      <c r="I236" s="20">
        <v>4.4000000000000004</v>
      </c>
      <c r="J236" s="20">
        <v>2.34</v>
      </c>
      <c r="K236" s="63">
        <f t="shared" ref="K236" si="274">H236*I236*J236</f>
        <v>182208.31200000001</v>
      </c>
      <c r="L236" s="40">
        <v>25</v>
      </c>
      <c r="M236" s="63">
        <f>K236*L236/100</f>
        <v>45552.078000000001</v>
      </c>
      <c r="N236" s="36"/>
      <c r="O236" s="36"/>
      <c r="P236" s="36"/>
      <c r="Q236" s="36"/>
      <c r="R236" s="36"/>
      <c r="S236" s="36"/>
      <c r="T236" s="36">
        <v>150</v>
      </c>
      <c r="U236" s="39">
        <f>H236*T236/100</f>
        <v>26545.5</v>
      </c>
      <c r="V236" s="36"/>
      <c r="W236" s="39"/>
      <c r="X236" s="12">
        <f t="shared" ref="X236" si="275">(K236+M236)*10/100</f>
        <v>22776.039000000004</v>
      </c>
      <c r="Y236" s="12">
        <f t="shared" ref="Y236" si="276">K236+M236+O236+Q236+U236+W236+S236+X236</f>
        <v>277081.929</v>
      </c>
      <c r="Z236" s="42">
        <v>0.25</v>
      </c>
      <c r="AA236" s="12">
        <f>Y236*Z236</f>
        <v>69270.482250000001</v>
      </c>
      <c r="AB236" s="43">
        <v>1</v>
      </c>
      <c r="AC236" s="12">
        <f>AA236*AB236</f>
        <v>69270.482250000001</v>
      </c>
    </row>
    <row r="237" spans="1:29" s="1" customFormat="1" x14ac:dyDescent="0.2">
      <c r="A237" s="64"/>
      <c r="B237" s="71" t="s">
        <v>8</v>
      </c>
      <c r="C237" s="65"/>
      <c r="D237" s="64"/>
      <c r="E237" s="64"/>
      <c r="F237" s="64"/>
      <c r="G237" s="66"/>
      <c r="H237" s="64"/>
      <c r="I237" s="21"/>
      <c r="J237" s="21"/>
      <c r="K237" s="67">
        <f>SUM(K236:K236)</f>
        <v>182208.31200000001</v>
      </c>
      <c r="L237" s="67"/>
      <c r="M237" s="67">
        <f>SUM(M236:M236)</f>
        <v>45552.078000000001</v>
      </c>
      <c r="N237" s="67"/>
      <c r="O237" s="67">
        <f>SUM(O236:O236)</f>
        <v>0</v>
      </c>
      <c r="P237" s="67"/>
      <c r="Q237" s="67">
        <f>SUM(Q236:Q236)</f>
        <v>0</v>
      </c>
      <c r="R237" s="67"/>
      <c r="S237" s="67"/>
      <c r="T237" s="67"/>
      <c r="U237" s="67">
        <f>SUM(U236:U236)</f>
        <v>26545.5</v>
      </c>
      <c r="V237" s="67"/>
      <c r="W237" s="67">
        <f>SUM(W236:W236)</f>
        <v>0</v>
      </c>
      <c r="X237" s="67">
        <f>SUM(X236:X236)</f>
        <v>22776.039000000004</v>
      </c>
      <c r="Y237" s="67">
        <f>SUM(Y236:Y236)</f>
        <v>277081.929</v>
      </c>
      <c r="Z237" s="72">
        <f>SUM(Z236:Z236)</f>
        <v>0.25</v>
      </c>
      <c r="AA237" s="67">
        <f>SUM(AA236:AA236)</f>
        <v>69270.482250000001</v>
      </c>
      <c r="AB237" s="67"/>
      <c r="AC237" s="67">
        <f>SUM(AC236)</f>
        <v>69270.482250000001</v>
      </c>
    </row>
    <row r="238" spans="1:29" s="36" customFormat="1" ht="12.75" customHeight="1" x14ac:dyDescent="0.2">
      <c r="A238" s="188" t="s">
        <v>93</v>
      </c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  <c r="R238" s="188"/>
      <c r="S238" s="188"/>
      <c r="T238" s="188"/>
      <c r="U238" s="188"/>
      <c r="V238" s="188"/>
      <c r="W238" s="188"/>
      <c r="X238" s="188"/>
      <c r="Y238" s="188"/>
      <c r="Z238" s="188"/>
      <c r="AA238" s="188"/>
      <c r="AB238" s="38"/>
      <c r="AC238" s="38"/>
    </row>
    <row r="239" spans="1:29" s="64" customFormat="1" ht="12.75" customHeight="1" x14ac:dyDescent="0.2">
      <c r="A239" s="36">
        <v>1</v>
      </c>
      <c r="B239" s="69" t="s">
        <v>50</v>
      </c>
      <c r="C239" s="53" t="s">
        <v>242</v>
      </c>
      <c r="D239" s="20" t="s">
        <v>195</v>
      </c>
      <c r="E239" s="20">
        <v>1</v>
      </c>
      <c r="F239" s="20"/>
      <c r="G239" s="8" t="s">
        <v>413</v>
      </c>
      <c r="H239" s="36">
        <v>17697</v>
      </c>
      <c r="I239" s="20">
        <v>4.53</v>
      </c>
      <c r="J239" s="20">
        <v>2.34</v>
      </c>
      <c r="K239" s="63">
        <f t="shared" ref="K239" si="277">H239*I239*J239</f>
        <v>187591.73939999999</v>
      </c>
      <c r="L239" s="40">
        <v>25</v>
      </c>
      <c r="M239" s="63">
        <f>K239*L239/100</f>
        <v>46897.934849999991</v>
      </c>
      <c r="N239" s="36"/>
      <c r="O239" s="36"/>
      <c r="P239" s="36"/>
      <c r="Q239" s="36"/>
      <c r="R239" s="36"/>
      <c r="S239" s="36"/>
      <c r="T239" s="36">
        <v>150</v>
      </c>
      <c r="U239" s="39">
        <f>H239*T239/100</f>
        <v>26545.5</v>
      </c>
      <c r="V239" s="36"/>
      <c r="W239" s="39"/>
      <c r="X239" s="12">
        <f t="shared" ref="X239" si="278">(K239+M239)*10/100</f>
        <v>23448.967424999995</v>
      </c>
      <c r="Y239" s="12">
        <f t="shared" ref="Y239" si="279">K239+M239+O239+Q239+U239+W239+S239+X239</f>
        <v>284484.14167499996</v>
      </c>
      <c r="Z239" s="42">
        <v>1</v>
      </c>
      <c r="AA239" s="12">
        <f>Y239*Z239</f>
        <v>284484.14167499996</v>
      </c>
      <c r="AB239" s="43">
        <v>1</v>
      </c>
      <c r="AC239" s="12">
        <f>AA239*AB239</f>
        <v>284484.14167499996</v>
      </c>
    </row>
    <row r="240" spans="1:29" s="1" customFormat="1" x14ac:dyDescent="0.2">
      <c r="A240" s="64"/>
      <c r="B240" s="71" t="s">
        <v>8</v>
      </c>
      <c r="C240" s="65"/>
      <c r="D240" s="64"/>
      <c r="E240" s="64"/>
      <c r="F240" s="64"/>
      <c r="G240" s="66"/>
      <c r="H240" s="64"/>
      <c r="I240" s="21"/>
      <c r="J240" s="21"/>
      <c r="K240" s="67">
        <f>SUM(K239:K239)</f>
        <v>187591.73939999999</v>
      </c>
      <c r="L240" s="67"/>
      <c r="M240" s="67">
        <f>SUM(M239:M239)</f>
        <v>46897.934849999991</v>
      </c>
      <c r="N240" s="67"/>
      <c r="O240" s="67">
        <f>SUM(O239:O239)</f>
        <v>0</v>
      </c>
      <c r="P240" s="67"/>
      <c r="Q240" s="67">
        <f>SUM(Q239:Q239)</f>
        <v>0</v>
      </c>
      <c r="R240" s="67"/>
      <c r="S240" s="67"/>
      <c r="T240" s="67"/>
      <c r="U240" s="67">
        <f>SUM(U239:U239)</f>
        <v>26545.5</v>
      </c>
      <c r="V240" s="67"/>
      <c r="W240" s="67">
        <f t="shared" ref="W240:AA240" si="280">SUM(W239:W239)</f>
        <v>0</v>
      </c>
      <c r="X240" s="67">
        <f t="shared" si="280"/>
        <v>23448.967424999995</v>
      </c>
      <c r="Y240" s="67">
        <f t="shared" si="280"/>
        <v>284484.14167499996</v>
      </c>
      <c r="Z240" s="72">
        <f t="shared" si="280"/>
        <v>1</v>
      </c>
      <c r="AA240" s="67">
        <f t="shared" si="280"/>
        <v>284484.14167499996</v>
      </c>
      <c r="AB240" s="67"/>
      <c r="AC240" s="67">
        <f>SUM(AC239)</f>
        <v>284484.14167499996</v>
      </c>
    </row>
    <row r="241" spans="1:29" s="36" customFormat="1" ht="12.75" customHeight="1" x14ac:dyDescent="0.2">
      <c r="A241" s="188" t="s">
        <v>101</v>
      </c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  <c r="R241" s="188"/>
      <c r="S241" s="188"/>
      <c r="T241" s="188"/>
      <c r="U241" s="188"/>
      <c r="V241" s="188"/>
      <c r="W241" s="188"/>
      <c r="X241" s="188"/>
      <c r="Y241" s="188"/>
      <c r="Z241" s="188"/>
      <c r="AA241" s="188"/>
      <c r="AB241" s="38"/>
      <c r="AC241" s="38"/>
    </row>
    <row r="242" spans="1:29" s="64" customFormat="1" ht="16.149999999999999" customHeight="1" x14ac:dyDescent="0.2">
      <c r="A242" s="36">
        <v>1</v>
      </c>
      <c r="B242" s="56" t="s">
        <v>180</v>
      </c>
      <c r="C242" s="53"/>
      <c r="D242" s="20" t="s">
        <v>195</v>
      </c>
      <c r="E242" s="20">
        <v>4</v>
      </c>
      <c r="F242" s="20"/>
      <c r="G242" s="8" t="s">
        <v>430</v>
      </c>
      <c r="H242" s="36">
        <v>17697</v>
      </c>
      <c r="I242" s="20">
        <v>3.69</v>
      </c>
      <c r="J242" s="20">
        <v>2.34</v>
      </c>
      <c r="K242" s="63">
        <f t="shared" ref="K242" si="281">H242*I242*J242</f>
        <v>152806.51619999998</v>
      </c>
      <c r="L242" s="40">
        <v>25</v>
      </c>
      <c r="M242" s="63">
        <f>K242*L242/100</f>
        <v>38201.629049999996</v>
      </c>
      <c r="N242" s="36"/>
      <c r="O242" s="36"/>
      <c r="P242" s="36"/>
      <c r="Q242" s="36"/>
      <c r="R242" s="36"/>
      <c r="S242" s="36"/>
      <c r="T242" s="36">
        <v>150</v>
      </c>
      <c r="U242" s="39">
        <f>H242*T242/100</f>
        <v>26545.5</v>
      </c>
      <c r="V242" s="36"/>
      <c r="W242" s="39"/>
      <c r="X242" s="12">
        <f t="shared" ref="X242" si="282">(K242+M242)*10/100</f>
        <v>19100.814524999998</v>
      </c>
      <c r="Y242" s="12">
        <f t="shared" ref="Y242" si="283">K242+M242+O242+Q242+U242+W242+S242+X242</f>
        <v>236654.45977499997</v>
      </c>
      <c r="Z242" s="42">
        <v>0.25</v>
      </c>
      <c r="AA242" s="12">
        <f>Y242*Z242</f>
        <v>59163.614943749992</v>
      </c>
      <c r="AB242" s="43">
        <v>1</v>
      </c>
      <c r="AC242" s="12">
        <f>AA242*AB242</f>
        <v>59163.614943749992</v>
      </c>
    </row>
    <row r="243" spans="1:29" s="64" customFormat="1" ht="12.75" customHeight="1" x14ac:dyDescent="0.2">
      <c r="B243" s="71" t="s">
        <v>8</v>
      </c>
      <c r="C243" s="65"/>
      <c r="G243" s="66"/>
      <c r="I243" s="21"/>
      <c r="J243" s="21"/>
      <c r="K243" s="67">
        <f>SUM(K242:K242)</f>
        <v>152806.51619999998</v>
      </c>
      <c r="L243" s="67"/>
      <c r="M243" s="67">
        <f>SUM(M242:M242)</f>
        <v>38201.629049999996</v>
      </c>
      <c r="N243" s="67"/>
      <c r="O243" s="67">
        <f>SUM(O242:O242)</f>
        <v>0</v>
      </c>
      <c r="P243" s="67"/>
      <c r="Q243" s="67">
        <f>SUM(Q242:Q242)</f>
        <v>0</v>
      </c>
      <c r="R243" s="67"/>
      <c r="S243" s="67"/>
      <c r="T243" s="67"/>
      <c r="U243" s="67">
        <f>SUM(U242:U242)</f>
        <v>26545.5</v>
      </c>
      <c r="V243" s="67"/>
      <c r="W243" s="67">
        <f t="shared" ref="W243:AA243" si="284">SUM(W242:W242)</f>
        <v>0</v>
      </c>
      <c r="X243" s="67">
        <f t="shared" si="284"/>
        <v>19100.814524999998</v>
      </c>
      <c r="Y243" s="67">
        <f t="shared" si="284"/>
        <v>236654.45977499997</v>
      </c>
      <c r="Z243" s="72">
        <f t="shared" si="284"/>
        <v>0.25</v>
      </c>
      <c r="AA243" s="67">
        <f t="shared" si="284"/>
        <v>59163.614943749992</v>
      </c>
      <c r="AB243" s="67"/>
      <c r="AC243" s="67">
        <f>SUM(AC242)</f>
        <v>59163.614943749992</v>
      </c>
    </row>
    <row r="244" spans="1:29" s="36" customFormat="1" ht="12.75" customHeight="1" x14ac:dyDescent="0.2">
      <c r="A244" s="188" t="s">
        <v>89</v>
      </c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  <c r="R244" s="188"/>
      <c r="S244" s="188"/>
      <c r="T244" s="188"/>
      <c r="U244" s="188"/>
      <c r="V244" s="188"/>
      <c r="W244" s="188"/>
      <c r="X244" s="188"/>
      <c r="Y244" s="188"/>
      <c r="Z244" s="188"/>
      <c r="AA244" s="188"/>
      <c r="AB244" s="38"/>
      <c r="AC244" s="38"/>
    </row>
    <row r="245" spans="1:29" s="64" customFormat="1" x14ac:dyDescent="0.2">
      <c r="A245" s="36">
        <v>1</v>
      </c>
      <c r="B245" s="69" t="s">
        <v>282</v>
      </c>
      <c r="C245" s="53"/>
      <c r="D245" s="20" t="s">
        <v>195</v>
      </c>
      <c r="E245" s="20">
        <v>4</v>
      </c>
      <c r="F245" s="20"/>
      <c r="G245" s="8" t="s">
        <v>418</v>
      </c>
      <c r="H245" s="36">
        <v>17697</v>
      </c>
      <c r="I245" s="20">
        <v>3.57</v>
      </c>
      <c r="J245" s="20">
        <v>2.34</v>
      </c>
      <c r="K245" s="63">
        <f t="shared" ref="K245:K246" si="285">H245*I245*J245</f>
        <v>147837.19859999997</v>
      </c>
      <c r="L245" s="40">
        <v>25</v>
      </c>
      <c r="M245" s="63">
        <f>K245*L245/100</f>
        <v>36959.299649999994</v>
      </c>
      <c r="N245" s="36"/>
      <c r="O245" s="36"/>
      <c r="P245" s="36"/>
      <c r="Q245" s="36"/>
      <c r="R245" s="36"/>
      <c r="S245" s="36"/>
      <c r="T245" s="36">
        <v>150</v>
      </c>
      <c r="U245" s="39">
        <f>H245*T245/100</f>
        <v>26545.5</v>
      </c>
      <c r="V245" s="36"/>
      <c r="W245" s="39">
        <f>H245*V245/100</f>
        <v>0</v>
      </c>
      <c r="X245" s="12">
        <f t="shared" ref="X245" si="286">(K245+M245)*10/100</f>
        <v>18479.649824999997</v>
      </c>
      <c r="Y245" s="12">
        <f t="shared" ref="Y245" si="287">K245+M245+O245+Q245+U245+W245+S245+X245</f>
        <v>229821.64807499998</v>
      </c>
      <c r="Z245" s="42">
        <v>0.75</v>
      </c>
      <c r="AA245" s="12">
        <f>Y245*Z245</f>
        <v>172366.23605625</v>
      </c>
      <c r="AB245" s="43">
        <v>1</v>
      </c>
      <c r="AC245" s="12">
        <f>AA245*AB245</f>
        <v>172366.23605625</v>
      </c>
    </row>
    <row r="246" spans="1:29" s="73" customFormat="1" ht="24" customHeight="1" x14ac:dyDescent="0.2">
      <c r="A246" s="73">
        <v>1</v>
      </c>
      <c r="B246" s="83" t="s">
        <v>214</v>
      </c>
      <c r="C246" s="53"/>
      <c r="D246" s="53" t="s">
        <v>195</v>
      </c>
      <c r="E246" s="53">
        <v>4</v>
      </c>
      <c r="F246" s="53"/>
      <c r="G246" s="8" t="s">
        <v>418</v>
      </c>
      <c r="H246" s="73">
        <v>17697</v>
      </c>
      <c r="I246" s="53">
        <v>3.57</v>
      </c>
      <c r="J246" s="20">
        <v>2.34</v>
      </c>
      <c r="K246" s="63">
        <f t="shared" si="285"/>
        <v>147837.19859999997</v>
      </c>
      <c r="L246" s="40">
        <v>25</v>
      </c>
      <c r="M246" s="63">
        <f>K246*L246/100</f>
        <v>36959.299649999994</v>
      </c>
      <c r="N246" s="63"/>
      <c r="O246" s="75"/>
      <c r="W246" s="76"/>
      <c r="X246" s="63">
        <f>(K246+M246)*10/100</f>
        <v>18479.649824999997</v>
      </c>
      <c r="Y246" s="63">
        <f>K246+M246+O246+Q246+U246+W246+S246+X246</f>
        <v>203276.14807499998</v>
      </c>
      <c r="Z246" s="51">
        <v>0.5</v>
      </c>
      <c r="AA246" s="63">
        <f>Y246*Z246</f>
        <v>101638.07403749999</v>
      </c>
      <c r="AB246" s="43">
        <v>1</v>
      </c>
      <c r="AC246" s="12">
        <f>AA246*AB246</f>
        <v>101638.07403749999</v>
      </c>
    </row>
    <row r="247" spans="1:29" s="1" customFormat="1" x14ac:dyDescent="0.2">
      <c r="A247" s="64"/>
      <c r="B247" s="71" t="s">
        <v>8</v>
      </c>
      <c r="C247" s="65"/>
      <c r="D247" s="64"/>
      <c r="E247" s="64"/>
      <c r="F247" s="64"/>
      <c r="G247" s="66"/>
      <c r="H247" s="64"/>
      <c r="I247" s="21"/>
      <c r="J247" s="21"/>
      <c r="K247" s="67">
        <f>SUM(K245:K246)</f>
        <v>295674.39719999995</v>
      </c>
      <c r="L247" s="67"/>
      <c r="M247" s="67">
        <f>SUM(M245:M246)</f>
        <v>73918.599299999987</v>
      </c>
      <c r="N247" s="67"/>
      <c r="O247" s="67">
        <f>SUM(O245:O245)</f>
        <v>0</v>
      </c>
      <c r="P247" s="67"/>
      <c r="Q247" s="67">
        <f>SUM(Q245:Q245)</f>
        <v>0</v>
      </c>
      <c r="R247" s="67"/>
      <c r="S247" s="67"/>
      <c r="T247" s="67"/>
      <c r="U247" s="67">
        <f>SUM(U245:U246)</f>
        <v>26545.5</v>
      </c>
      <c r="V247" s="67"/>
      <c r="W247" s="67">
        <f>SUM(W245:W245)</f>
        <v>0</v>
      </c>
      <c r="X247" s="67">
        <f>SUM(X245:X246)</f>
        <v>36959.299649999994</v>
      </c>
      <c r="Y247" s="67">
        <f>SUM(Y245:Y246)</f>
        <v>433097.79614999995</v>
      </c>
      <c r="Z247" s="72">
        <f>SUM(Z245:Z246)</f>
        <v>1.25</v>
      </c>
      <c r="AA247" s="67">
        <f>SUM(AA245:AA246)</f>
        <v>274004.31009375001</v>
      </c>
      <c r="AB247" s="67"/>
      <c r="AC247" s="67">
        <f>SUM(AC245:AC246)</f>
        <v>274004.31009375001</v>
      </c>
    </row>
    <row r="248" spans="1:29" s="36" customFormat="1" ht="12.75" customHeight="1" x14ac:dyDescent="0.2">
      <c r="A248" s="188" t="s">
        <v>92</v>
      </c>
      <c r="B248" s="188"/>
      <c r="C248" s="188"/>
      <c r="D248" s="188"/>
      <c r="E248" s="18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  <c r="R248" s="188"/>
      <c r="S248" s="188"/>
      <c r="T248" s="188"/>
      <c r="U248" s="188"/>
      <c r="V248" s="188"/>
      <c r="W248" s="188"/>
      <c r="X248" s="188"/>
      <c r="Y248" s="188"/>
      <c r="Z248" s="188"/>
      <c r="AA248" s="188"/>
      <c r="AB248" s="38"/>
      <c r="AC248" s="38"/>
    </row>
    <row r="249" spans="1:29" s="64" customFormat="1" x14ac:dyDescent="0.2">
      <c r="A249" s="36">
        <v>1</v>
      </c>
      <c r="B249" s="69" t="s">
        <v>181</v>
      </c>
      <c r="C249" s="53" t="s">
        <v>240</v>
      </c>
      <c r="D249" s="20" t="s">
        <v>195</v>
      </c>
      <c r="E249" s="20">
        <v>2</v>
      </c>
      <c r="F249" s="20"/>
      <c r="G249" s="8" t="s">
        <v>431</v>
      </c>
      <c r="H249" s="36">
        <v>17697</v>
      </c>
      <c r="I249" s="20">
        <v>4.0599999999999996</v>
      </c>
      <c r="J249" s="20">
        <v>2.34</v>
      </c>
      <c r="K249" s="63">
        <f t="shared" ref="K249:K250" si="288">H249*I249*J249</f>
        <v>168128.57879999996</v>
      </c>
      <c r="L249" s="40">
        <v>25</v>
      </c>
      <c r="M249" s="63">
        <f>K249*L249/100</f>
        <v>42032.14469999999</v>
      </c>
      <c r="N249" s="36"/>
      <c r="O249" s="36"/>
      <c r="P249" s="36"/>
      <c r="Q249" s="36"/>
      <c r="R249" s="36"/>
      <c r="S249" s="36"/>
      <c r="T249" s="36">
        <v>150</v>
      </c>
      <c r="U249" s="39">
        <f>H249*T249/100</f>
        <v>26545.5</v>
      </c>
      <c r="V249" s="36"/>
      <c r="W249" s="39"/>
      <c r="X249" s="12">
        <f t="shared" ref="X249" si="289">(K249+M249)*10/100</f>
        <v>21016.072349999995</v>
      </c>
      <c r="Y249" s="12">
        <f t="shared" ref="Y249" si="290">K249+M249+O249+Q249+U249+W249+S249+X249</f>
        <v>257722.29584999997</v>
      </c>
      <c r="Z249" s="42">
        <v>1</v>
      </c>
      <c r="AA249" s="12">
        <f>Y249*Z249</f>
        <v>257722.29584999997</v>
      </c>
      <c r="AB249" s="43">
        <v>1</v>
      </c>
      <c r="AC249" s="12">
        <f>AA249*AB249</f>
        <v>257722.29584999997</v>
      </c>
    </row>
    <row r="250" spans="1:29" s="73" customFormat="1" ht="22.15" customHeight="1" x14ac:dyDescent="0.2">
      <c r="A250" s="73">
        <v>2</v>
      </c>
      <c r="B250" s="83" t="s">
        <v>216</v>
      </c>
      <c r="C250" s="7" t="s">
        <v>240</v>
      </c>
      <c r="D250" s="53" t="s">
        <v>195</v>
      </c>
      <c r="E250" s="53">
        <v>2</v>
      </c>
      <c r="F250" s="53"/>
      <c r="G250" s="8" t="s">
        <v>431</v>
      </c>
      <c r="H250" s="73">
        <v>17697</v>
      </c>
      <c r="I250" s="7" t="s">
        <v>432</v>
      </c>
      <c r="J250" s="20">
        <v>2.34</v>
      </c>
      <c r="K250" s="63">
        <f t="shared" si="288"/>
        <v>168128.57879999996</v>
      </c>
      <c r="L250" s="40">
        <v>25</v>
      </c>
      <c r="M250" s="63">
        <f>K250*L250/100</f>
        <v>42032.14469999999</v>
      </c>
      <c r="P250" s="76"/>
      <c r="Q250" s="76"/>
      <c r="R250" s="76"/>
      <c r="S250" s="76"/>
      <c r="T250" s="76"/>
      <c r="U250" s="76"/>
      <c r="W250" s="76"/>
      <c r="X250" s="63">
        <f>(K250+M250)*10/100</f>
        <v>21016.072349999995</v>
      </c>
      <c r="Y250" s="63">
        <f>K250+M250+O250+Q250+U250+W250+S250+X250</f>
        <v>231176.79584999997</v>
      </c>
      <c r="Z250" s="42">
        <v>0.25</v>
      </c>
      <c r="AA250" s="63">
        <f>Y250*Z250</f>
        <v>57794.198962499991</v>
      </c>
      <c r="AB250" s="43">
        <v>1</v>
      </c>
      <c r="AC250" s="12">
        <f>AA250*AB250</f>
        <v>57794.198962499991</v>
      </c>
    </row>
    <row r="251" spans="1:29" s="1" customFormat="1" x14ac:dyDescent="0.2">
      <c r="A251" s="64"/>
      <c r="B251" s="71" t="s">
        <v>8</v>
      </c>
      <c r="C251" s="65"/>
      <c r="D251" s="64"/>
      <c r="E251" s="64"/>
      <c r="F251" s="64"/>
      <c r="G251" s="66"/>
      <c r="H251" s="64"/>
      <c r="I251" s="21"/>
      <c r="J251" s="21"/>
      <c r="K251" s="179">
        <f>SUM(K249:K250)</f>
        <v>336257.15759999992</v>
      </c>
      <c r="L251" s="67"/>
      <c r="M251" s="67">
        <f>SUM(M249:M250)</f>
        <v>84064.28939999998</v>
      </c>
      <c r="N251" s="67"/>
      <c r="O251" s="67">
        <f>SUM(O249:O249)</f>
        <v>0</v>
      </c>
      <c r="P251" s="67"/>
      <c r="Q251" s="67">
        <f>SUM(Q249:Q249)</f>
        <v>0</v>
      </c>
      <c r="R251" s="67"/>
      <c r="S251" s="67"/>
      <c r="T251" s="67"/>
      <c r="U251" s="67">
        <f>SUM(U249:U250)</f>
        <v>26545.5</v>
      </c>
      <c r="V251" s="67"/>
      <c r="W251" s="67">
        <f>SUM(W249:W249)</f>
        <v>0</v>
      </c>
      <c r="X251" s="67">
        <f>SUM(X249:X250)</f>
        <v>42032.14469999999</v>
      </c>
      <c r="Y251" s="67">
        <f>SUM(Y249:Y250)</f>
        <v>488899.09169999993</v>
      </c>
      <c r="Z251" s="72">
        <f>SUM(Z249:Z250)</f>
        <v>1.25</v>
      </c>
      <c r="AA251" s="67">
        <f>SUM(AA249:AA250)</f>
        <v>315516.49481249996</v>
      </c>
      <c r="AB251" s="67"/>
      <c r="AC251" s="67">
        <f>SUM(AC249:AC250)</f>
        <v>315516.49481249996</v>
      </c>
    </row>
    <row r="252" spans="1:29" s="1" customFormat="1" ht="14.25" customHeight="1" x14ac:dyDescent="0.2">
      <c r="A252" s="188" t="s">
        <v>102</v>
      </c>
      <c r="B252" s="188"/>
      <c r="C252" s="188"/>
      <c r="D252" s="188"/>
      <c r="E252" s="188"/>
      <c r="F252" s="188"/>
      <c r="G252" s="188"/>
      <c r="H252" s="188"/>
      <c r="I252" s="188"/>
      <c r="J252" s="188"/>
      <c r="K252" s="188"/>
      <c r="L252" s="188"/>
      <c r="M252" s="188"/>
      <c r="N252" s="188"/>
      <c r="O252" s="188"/>
      <c r="P252" s="188"/>
      <c r="Q252" s="188"/>
      <c r="R252" s="188"/>
      <c r="S252" s="188"/>
      <c r="T252" s="188"/>
      <c r="U252" s="188"/>
      <c r="V252" s="188"/>
      <c r="W252" s="188"/>
      <c r="X252" s="188"/>
      <c r="Y252" s="188"/>
      <c r="Z252" s="188"/>
      <c r="AA252" s="188"/>
      <c r="AB252" s="38"/>
      <c r="AC252" s="38"/>
    </row>
    <row r="253" spans="1:29" s="1" customFormat="1" x14ac:dyDescent="0.2">
      <c r="A253" s="36">
        <v>1</v>
      </c>
      <c r="B253" s="69" t="s">
        <v>50</v>
      </c>
      <c r="C253" s="53"/>
      <c r="D253" s="20" t="s">
        <v>195</v>
      </c>
      <c r="E253" s="20">
        <v>4</v>
      </c>
      <c r="F253" s="20"/>
      <c r="G253" s="8" t="s">
        <v>367</v>
      </c>
      <c r="H253" s="36">
        <v>17697</v>
      </c>
      <c r="I253" s="20">
        <v>3.73</v>
      </c>
      <c r="J253" s="20">
        <v>2.34</v>
      </c>
      <c r="K253" s="63">
        <f t="shared" ref="K253" si="291">H253*I253*J253</f>
        <v>154462.95539999998</v>
      </c>
      <c r="L253" s="40">
        <v>25</v>
      </c>
      <c r="M253" s="63">
        <f>K253*L253/100</f>
        <v>38615.738849999994</v>
      </c>
      <c r="N253" s="36"/>
      <c r="O253" s="36"/>
      <c r="P253" s="36"/>
      <c r="Q253" s="36"/>
      <c r="R253" s="36"/>
      <c r="S253" s="36"/>
      <c r="T253" s="36">
        <v>150</v>
      </c>
      <c r="U253" s="39">
        <f>H253*T253/100</f>
        <v>26545.5</v>
      </c>
      <c r="V253" s="36"/>
      <c r="W253" s="39"/>
      <c r="X253" s="12">
        <f t="shared" ref="X253" si="292">(K253+M253)*10/100</f>
        <v>19307.869424999997</v>
      </c>
      <c r="Y253" s="12">
        <f t="shared" ref="Y253" si="293">K253+M253+O253+Q253+U253+W253+S253+X253</f>
        <v>238932.06367499998</v>
      </c>
      <c r="Z253" s="42">
        <v>0.5</v>
      </c>
      <c r="AA253" s="12">
        <f>Y253*Z253</f>
        <v>119466.03183749999</v>
      </c>
      <c r="AB253" s="43">
        <v>1</v>
      </c>
      <c r="AC253" s="12">
        <f>AA253*AB253</f>
        <v>119466.03183749999</v>
      </c>
    </row>
    <row r="254" spans="1:29" s="36" customFormat="1" x14ac:dyDescent="0.2">
      <c r="A254" s="64"/>
      <c r="B254" s="71" t="s">
        <v>8</v>
      </c>
      <c r="C254" s="65"/>
      <c r="D254" s="64"/>
      <c r="E254" s="64"/>
      <c r="F254" s="64"/>
      <c r="G254" s="66"/>
      <c r="H254" s="64"/>
      <c r="I254" s="21"/>
      <c r="J254" s="21"/>
      <c r="K254" s="67">
        <f>SUM(K253:K253)</f>
        <v>154462.95539999998</v>
      </c>
      <c r="L254" s="67"/>
      <c r="M254" s="67">
        <f>SUM(M253:M253)</f>
        <v>38615.738849999994</v>
      </c>
      <c r="N254" s="67"/>
      <c r="O254" s="67">
        <f>SUM(O253:O253)</f>
        <v>0</v>
      </c>
      <c r="P254" s="67"/>
      <c r="Q254" s="67">
        <f>SUM(Q253:Q253)</f>
        <v>0</v>
      </c>
      <c r="R254" s="67"/>
      <c r="S254" s="67"/>
      <c r="T254" s="67"/>
      <c r="U254" s="67">
        <f>SUM(U253:U253)</f>
        <v>26545.5</v>
      </c>
      <c r="V254" s="67"/>
      <c r="W254" s="67">
        <f t="shared" ref="W254:AC254" si="294">SUM(W253:W253)</f>
        <v>0</v>
      </c>
      <c r="X254" s="67">
        <f t="shared" si="294"/>
        <v>19307.869424999997</v>
      </c>
      <c r="Y254" s="67">
        <f t="shared" si="294"/>
        <v>238932.06367499998</v>
      </c>
      <c r="Z254" s="72">
        <f t="shared" si="294"/>
        <v>0.5</v>
      </c>
      <c r="AA254" s="67">
        <f t="shared" si="294"/>
        <v>119466.03183749999</v>
      </c>
      <c r="AB254" s="67"/>
      <c r="AC254" s="67">
        <f t="shared" si="294"/>
        <v>119466.03183749999</v>
      </c>
    </row>
    <row r="255" spans="1:29" s="36" customFormat="1" x14ac:dyDescent="0.2">
      <c r="A255" s="188" t="s">
        <v>202</v>
      </c>
      <c r="B255" s="188"/>
      <c r="C255" s="188"/>
      <c r="D255" s="188"/>
      <c r="E255" s="188"/>
      <c r="F255" s="188"/>
      <c r="G255" s="188"/>
      <c r="H255" s="188"/>
      <c r="I255" s="188"/>
      <c r="J255" s="188"/>
      <c r="K255" s="188"/>
      <c r="L255" s="188"/>
      <c r="M255" s="188"/>
      <c r="N255" s="188"/>
      <c r="O255" s="188"/>
      <c r="P255" s="188"/>
      <c r="Q255" s="188"/>
      <c r="R255" s="188"/>
      <c r="S255" s="188"/>
      <c r="T255" s="188"/>
      <c r="U255" s="188"/>
      <c r="V255" s="188"/>
      <c r="W255" s="188"/>
      <c r="X255" s="188"/>
      <c r="Y255" s="188"/>
      <c r="Z255" s="188"/>
      <c r="AA255" s="188"/>
      <c r="AB255" s="38"/>
      <c r="AC255" s="38"/>
    </row>
    <row r="256" spans="1:29" s="36" customFormat="1" ht="12.75" customHeight="1" x14ac:dyDescent="0.2">
      <c r="A256" s="36">
        <v>1</v>
      </c>
      <c r="B256" s="56" t="s">
        <v>180</v>
      </c>
      <c r="C256" s="53" t="s">
        <v>242</v>
      </c>
      <c r="D256" s="20" t="s">
        <v>195</v>
      </c>
      <c r="E256" s="20">
        <v>1</v>
      </c>
      <c r="F256" s="20"/>
      <c r="G256" s="8" t="s">
        <v>346</v>
      </c>
      <c r="H256" s="36">
        <v>17697</v>
      </c>
      <c r="I256" s="20">
        <v>4.53</v>
      </c>
      <c r="J256" s="20">
        <v>2.34</v>
      </c>
      <c r="K256" s="63">
        <f t="shared" ref="K256:K257" si="295">H256*I256*J256</f>
        <v>187591.73939999999</v>
      </c>
      <c r="L256" s="40">
        <v>25</v>
      </c>
      <c r="M256" s="63">
        <f>K256*L256/100</f>
        <v>46897.934849999991</v>
      </c>
      <c r="T256" s="36">
        <v>150</v>
      </c>
      <c r="U256" s="39">
        <f>H256*T256/100</f>
        <v>26545.5</v>
      </c>
      <c r="W256" s="39"/>
      <c r="X256" s="12">
        <f t="shared" ref="X256" si="296">(K256+M256)*10/100</f>
        <v>23448.967424999995</v>
      </c>
      <c r="Y256" s="12">
        <f t="shared" ref="Y256" si="297">K256+M256+O256+Q256+U256+W256+S256+X256</f>
        <v>284484.14167499996</v>
      </c>
      <c r="Z256" s="51">
        <v>1</v>
      </c>
      <c r="AA256" s="12">
        <f t="shared" ref="AA256" si="298">Y256*Z256</f>
        <v>284484.14167499996</v>
      </c>
      <c r="AB256" s="43">
        <v>1</v>
      </c>
      <c r="AC256" s="12">
        <f>AA256*AB256</f>
        <v>284484.14167499996</v>
      </c>
    </row>
    <row r="257" spans="1:29" s="73" customFormat="1" ht="21.6" customHeight="1" x14ac:dyDescent="0.2">
      <c r="A257" s="73">
        <v>2</v>
      </c>
      <c r="B257" s="83" t="s">
        <v>230</v>
      </c>
      <c r="C257" s="53" t="s">
        <v>242</v>
      </c>
      <c r="D257" s="53" t="s">
        <v>195</v>
      </c>
      <c r="E257" s="53">
        <v>1</v>
      </c>
      <c r="F257" s="53"/>
      <c r="G257" s="8" t="s">
        <v>346</v>
      </c>
      <c r="H257" s="73">
        <v>17697</v>
      </c>
      <c r="I257" s="53">
        <v>4.53</v>
      </c>
      <c r="J257" s="20">
        <v>2.34</v>
      </c>
      <c r="K257" s="63">
        <f t="shared" si="295"/>
        <v>187591.73939999999</v>
      </c>
      <c r="L257" s="40">
        <v>25</v>
      </c>
      <c r="M257" s="63">
        <f>K257*L257/100</f>
        <v>46897.934849999991</v>
      </c>
      <c r="P257" s="76"/>
      <c r="Q257" s="76"/>
      <c r="S257" s="76"/>
      <c r="W257" s="76"/>
      <c r="X257" s="63">
        <f>(K257+M257)*10/100</f>
        <v>23448.967424999995</v>
      </c>
      <c r="Y257" s="63">
        <f>K257+M257+O257+Q257+U257+W257+S257+X257</f>
        <v>257938.64167499996</v>
      </c>
      <c r="Z257" s="42">
        <v>0.25</v>
      </c>
      <c r="AA257" s="63">
        <f>Y257*Z257</f>
        <v>64484.660418749991</v>
      </c>
      <c r="AB257" s="43">
        <v>1</v>
      </c>
      <c r="AC257" s="12">
        <f>AA257*AB257</f>
        <v>64484.660418749991</v>
      </c>
    </row>
    <row r="258" spans="1:29" s="36" customFormat="1" ht="12.75" customHeight="1" x14ac:dyDescent="0.2">
      <c r="A258" s="64"/>
      <c r="B258" s="71" t="s">
        <v>8</v>
      </c>
      <c r="C258" s="65"/>
      <c r="D258" s="64"/>
      <c r="E258" s="64"/>
      <c r="F258" s="64"/>
      <c r="G258" s="66"/>
      <c r="H258" s="64"/>
      <c r="I258" s="21"/>
      <c r="J258" s="21"/>
      <c r="K258" s="67">
        <f>SUM(K256:K257)</f>
        <v>375183.47879999998</v>
      </c>
      <c r="L258" s="67"/>
      <c r="M258" s="67">
        <f>SUM(M256:M257)</f>
        <v>93795.869699999981</v>
      </c>
      <c r="N258" s="67"/>
      <c r="O258" s="67">
        <f>SUM(O256:O256)</f>
        <v>0</v>
      </c>
      <c r="P258" s="67"/>
      <c r="Q258" s="67">
        <f>SUM(Q256:Q256)</f>
        <v>0</v>
      </c>
      <c r="R258" s="67"/>
      <c r="S258" s="67">
        <f>SUM(S256:S256)</f>
        <v>0</v>
      </c>
      <c r="T258" s="67"/>
      <c r="U258" s="67">
        <f>SUM(U256:U257)</f>
        <v>26545.5</v>
      </c>
      <c r="V258" s="67"/>
      <c r="W258" s="67">
        <f>SUM(W256:W256)</f>
        <v>0</v>
      </c>
      <c r="X258" s="67">
        <f>SUM(X256:X257)</f>
        <v>46897.934849999991</v>
      </c>
      <c r="Y258" s="67">
        <f>SUM(Y256:Y257)</f>
        <v>542422.78334999993</v>
      </c>
      <c r="Z258" s="72">
        <f>SUM(Z256:Z257)</f>
        <v>1.25</v>
      </c>
      <c r="AA258" s="67">
        <f>SUM(AA256:AA257)</f>
        <v>348968.80209374998</v>
      </c>
      <c r="AB258" s="67"/>
      <c r="AC258" s="67">
        <f>SUM(AC256:AC257)</f>
        <v>348968.80209374998</v>
      </c>
    </row>
    <row r="259" spans="1:29" s="36" customFormat="1" ht="12.75" customHeight="1" x14ac:dyDescent="0.2">
      <c r="A259" s="188" t="s">
        <v>119</v>
      </c>
      <c r="B259" s="188"/>
      <c r="C259" s="188"/>
      <c r="D259" s="188"/>
      <c r="E259" s="188"/>
      <c r="F259" s="188"/>
      <c r="G259" s="188"/>
      <c r="H259" s="188"/>
      <c r="I259" s="188"/>
      <c r="J259" s="188"/>
      <c r="K259" s="188"/>
      <c r="L259" s="188"/>
      <c r="M259" s="188"/>
      <c r="N259" s="188"/>
      <c r="O259" s="188"/>
      <c r="P259" s="188"/>
      <c r="Q259" s="188"/>
      <c r="R259" s="188"/>
      <c r="S259" s="188"/>
      <c r="T259" s="188"/>
      <c r="U259" s="188"/>
      <c r="V259" s="188"/>
      <c r="W259" s="188"/>
      <c r="X259" s="188"/>
      <c r="Y259" s="188"/>
      <c r="Z259" s="188"/>
      <c r="AA259" s="188"/>
      <c r="AB259" s="38"/>
      <c r="AC259" s="38"/>
    </row>
    <row r="260" spans="1:29" s="64" customFormat="1" x14ac:dyDescent="0.2">
      <c r="A260" s="36">
        <v>1</v>
      </c>
      <c r="B260" s="56" t="s">
        <v>180</v>
      </c>
      <c r="C260" s="53" t="s">
        <v>240</v>
      </c>
      <c r="D260" s="20" t="s">
        <v>195</v>
      </c>
      <c r="E260" s="20">
        <v>2</v>
      </c>
      <c r="F260" s="20"/>
      <c r="G260" s="8" t="s">
        <v>433</v>
      </c>
      <c r="H260" s="36">
        <v>17697</v>
      </c>
      <c r="I260" s="20">
        <v>4.41</v>
      </c>
      <c r="J260" s="20">
        <v>2.34</v>
      </c>
      <c r="K260" s="63">
        <f t="shared" ref="K260:K261" si="299">H260*I260*J260</f>
        <v>182622.42180000001</v>
      </c>
      <c r="L260" s="40">
        <v>25</v>
      </c>
      <c r="M260" s="63">
        <f>K260*L260/100</f>
        <v>45655.605450000003</v>
      </c>
      <c r="N260" s="36"/>
      <c r="O260" s="36"/>
      <c r="P260" s="36"/>
      <c r="Q260" s="36"/>
      <c r="R260" s="36"/>
      <c r="S260" s="36"/>
      <c r="T260" s="36">
        <v>150</v>
      </c>
      <c r="U260" s="39">
        <f>H260*T260/100</f>
        <v>26545.5</v>
      </c>
      <c r="V260" s="36"/>
      <c r="W260" s="39"/>
      <c r="X260" s="12">
        <f t="shared" ref="X260" si="300">(K260+M260)*10/100</f>
        <v>22827.802725000001</v>
      </c>
      <c r="Y260" s="12">
        <f t="shared" ref="Y260" si="301">K260+M260+O260+Q260+U260+W260+S260+X260</f>
        <v>277651.329975</v>
      </c>
      <c r="Z260" s="42">
        <v>1</v>
      </c>
      <c r="AA260" s="12">
        <f>Y260*Z260</f>
        <v>277651.329975</v>
      </c>
      <c r="AB260" s="43">
        <v>1</v>
      </c>
      <c r="AC260" s="12">
        <f>AA260*AB260</f>
        <v>277651.329975</v>
      </c>
    </row>
    <row r="261" spans="1:29" s="73" customFormat="1" ht="25.15" customHeight="1" x14ac:dyDescent="0.2">
      <c r="A261" s="73">
        <v>2</v>
      </c>
      <c r="B261" s="83" t="s">
        <v>229</v>
      </c>
      <c r="C261" s="53" t="s">
        <v>240</v>
      </c>
      <c r="D261" s="53" t="s">
        <v>195</v>
      </c>
      <c r="E261" s="53">
        <v>2</v>
      </c>
      <c r="F261" s="53"/>
      <c r="G261" s="8" t="s">
        <v>434</v>
      </c>
      <c r="H261" s="73">
        <v>17697</v>
      </c>
      <c r="I261" s="53">
        <v>4.26</v>
      </c>
      <c r="J261" s="20">
        <v>2.34</v>
      </c>
      <c r="K261" s="63">
        <f t="shared" si="299"/>
        <v>176410.77479999998</v>
      </c>
      <c r="L261" s="40">
        <v>25</v>
      </c>
      <c r="M261" s="63">
        <f>K261*L261/100</f>
        <v>44102.693699999989</v>
      </c>
      <c r="P261" s="76"/>
      <c r="Q261" s="76"/>
      <c r="R261" s="76"/>
      <c r="S261" s="76"/>
      <c r="T261" s="76"/>
      <c r="U261" s="76"/>
      <c r="X261" s="63">
        <f>(K261+M261)*10/100</f>
        <v>22051.346849999994</v>
      </c>
      <c r="Y261" s="63">
        <f>K261+M261+O261+Q261+U261+W261+S261+X261</f>
        <v>242564.81534999996</v>
      </c>
      <c r="Z261" s="42">
        <v>0.5</v>
      </c>
      <c r="AA261" s="63">
        <f>Y261*Z261</f>
        <v>121282.40767499998</v>
      </c>
      <c r="AB261" s="43">
        <v>1</v>
      </c>
      <c r="AC261" s="12">
        <f>AA261*AB261</f>
        <v>121282.40767499998</v>
      </c>
    </row>
    <row r="262" spans="1:29" s="36" customFormat="1" ht="12.75" customHeight="1" x14ac:dyDescent="0.2">
      <c r="A262" s="64"/>
      <c r="B262" s="71" t="s">
        <v>8</v>
      </c>
      <c r="C262" s="65"/>
      <c r="D262" s="64"/>
      <c r="E262" s="64"/>
      <c r="F262" s="64"/>
      <c r="G262" s="66"/>
      <c r="H262" s="64"/>
      <c r="I262" s="21"/>
      <c r="J262" s="21"/>
      <c r="K262" s="67">
        <f>SUM(K260:K261)</f>
        <v>359033.19660000002</v>
      </c>
      <c r="L262" s="67"/>
      <c r="M262" s="67">
        <f>SUM(M260:M261)</f>
        <v>89758.299149999992</v>
      </c>
      <c r="N262" s="67"/>
      <c r="O262" s="67">
        <f>SUM(O260:O260)</f>
        <v>0</v>
      </c>
      <c r="P262" s="67"/>
      <c r="Q262" s="67">
        <f>SUM(Q260:Q260)</f>
        <v>0</v>
      </c>
      <c r="R262" s="67"/>
      <c r="S262" s="67">
        <f>SUM(S260:S260)</f>
        <v>0</v>
      </c>
      <c r="T262" s="67"/>
      <c r="U262" s="67">
        <f>SUM(U260:U261)</f>
        <v>26545.5</v>
      </c>
      <c r="V262" s="67"/>
      <c r="W262" s="67">
        <f>SUM(W260:W260)</f>
        <v>0</v>
      </c>
      <c r="X262" s="67">
        <f>SUM(X260:X261)</f>
        <v>44879.149574999996</v>
      </c>
      <c r="Y262" s="67">
        <f>SUM(Y260:Y261)</f>
        <v>520216.14532499993</v>
      </c>
      <c r="Z262" s="72">
        <f>SUM(Z260:Z261)</f>
        <v>1.5</v>
      </c>
      <c r="AA262" s="67">
        <f>SUM(AA260:AA261)</f>
        <v>398933.73764999997</v>
      </c>
      <c r="AB262" s="67"/>
      <c r="AC262" s="67">
        <f>SUM(AC260:AC261)</f>
        <v>398933.73764999997</v>
      </c>
    </row>
    <row r="263" spans="1:29" s="36" customFormat="1" ht="12.75" customHeight="1" x14ac:dyDescent="0.2">
      <c r="A263" s="188" t="s">
        <v>95</v>
      </c>
      <c r="B263" s="188"/>
      <c r="C263" s="188"/>
      <c r="D263" s="188"/>
      <c r="E263" s="188"/>
      <c r="F263" s="188"/>
      <c r="G263" s="188"/>
      <c r="H263" s="188"/>
      <c r="I263" s="188"/>
      <c r="J263" s="188"/>
      <c r="K263" s="188"/>
      <c r="L263" s="188"/>
      <c r="M263" s="188"/>
      <c r="N263" s="188"/>
      <c r="O263" s="188"/>
      <c r="P263" s="188"/>
      <c r="Q263" s="188"/>
      <c r="R263" s="188"/>
      <c r="S263" s="188"/>
      <c r="T263" s="188"/>
      <c r="U263" s="188"/>
      <c r="V263" s="188"/>
      <c r="W263" s="188"/>
      <c r="X263" s="188"/>
      <c r="Y263" s="188"/>
      <c r="Z263" s="188"/>
      <c r="AA263" s="188"/>
      <c r="AB263" s="38"/>
      <c r="AC263" s="38"/>
    </row>
    <row r="264" spans="1:29" s="36" customFormat="1" ht="16.149999999999999" customHeight="1" x14ac:dyDescent="0.2">
      <c r="A264" s="36">
        <v>1</v>
      </c>
      <c r="B264" s="69" t="s">
        <v>50</v>
      </c>
      <c r="C264" s="53" t="s">
        <v>242</v>
      </c>
      <c r="D264" s="20" t="s">
        <v>195</v>
      </c>
      <c r="E264" s="20">
        <v>1</v>
      </c>
      <c r="F264" s="20"/>
      <c r="G264" s="8" t="s">
        <v>435</v>
      </c>
      <c r="H264" s="36">
        <v>17697</v>
      </c>
      <c r="I264" s="20">
        <v>4.53</v>
      </c>
      <c r="J264" s="20">
        <v>2.34</v>
      </c>
      <c r="K264" s="63">
        <f t="shared" ref="K264:K266" si="302">H264*I264*J264</f>
        <v>187591.73939999999</v>
      </c>
      <c r="L264" s="40">
        <v>25</v>
      </c>
      <c r="M264" s="63">
        <f>K264*L264/100</f>
        <v>46897.934849999991</v>
      </c>
      <c r="T264" s="36">
        <v>150</v>
      </c>
      <c r="U264" s="39">
        <f>H264*T264/100</f>
        <v>26545.5</v>
      </c>
      <c r="W264" s="39"/>
      <c r="X264" s="12">
        <f t="shared" ref="X264" si="303">(K264+M264)*10/100</f>
        <v>23448.967424999995</v>
      </c>
      <c r="Y264" s="12">
        <f t="shared" ref="Y264" si="304">K264+M264+O264+Q264+U264+W264+S264+X264</f>
        <v>284484.14167499996</v>
      </c>
      <c r="Z264" s="42">
        <v>1</v>
      </c>
      <c r="AA264" s="12">
        <f>Y264*Z264</f>
        <v>284484.14167499996</v>
      </c>
      <c r="AB264" s="43">
        <v>1</v>
      </c>
      <c r="AC264" s="12">
        <f>AA264*AB264</f>
        <v>284484.14167499996</v>
      </c>
    </row>
    <row r="265" spans="1:29" s="73" customFormat="1" ht="24" customHeight="1" x14ac:dyDescent="0.2">
      <c r="A265" s="73">
        <v>2</v>
      </c>
      <c r="B265" s="56" t="s">
        <v>180</v>
      </c>
      <c r="C265" s="53"/>
      <c r="D265" s="53" t="s">
        <v>195</v>
      </c>
      <c r="E265" s="53">
        <v>4</v>
      </c>
      <c r="F265" s="53"/>
      <c r="G265" s="8" t="s">
        <v>436</v>
      </c>
      <c r="H265" s="73">
        <v>17697</v>
      </c>
      <c r="I265" s="53">
        <v>3.53</v>
      </c>
      <c r="J265" s="20">
        <v>2.34</v>
      </c>
      <c r="K265" s="63">
        <f t="shared" ref="K265" si="305">H265*I265*J265</f>
        <v>146180.75939999998</v>
      </c>
      <c r="L265" s="40">
        <v>25</v>
      </c>
      <c r="M265" s="63">
        <f>K265*L265/100</f>
        <v>36545.189849999995</v>
      </c>
      <c r="T265" s="73">
        <v>150</v>
      </c>
      <c r="U265" s="39">
        <f>H265*T265/100</f>
        <v>26545.5</v>
      </c>
      <c r="W265" s="76"/>
      <c r="X265" s="63">
        <f>(K265+M265)*10/100</f>
        <v>18272.594924999998</v>
      </c>
      <c r="Y265" s="63">
        <f>K265+M265+O265+Q265+U265+W265+S265+X265</f>
        <v>227544.04417499999</v>
      </c>
      <c r="Z265" s="42">
        <v>0.5</v>
      </c>
      <c r="AA265" s="63">
        <f>Y265*Z265</f>
        <v>113772.02208749999</v>
      </c>
      <c r="AB265" s="43">
        <v>1</v>
      </c>
      <c r="AC265" s="12">
        <f>AA265*AB265</f>
        <v>113772.02208749999</v>
      </c>
    </row>
    <row r="266" spans="1:29" s="73" customFormat="1" ht="24" customHeight="1" x14ac:dyDescent="0.2">
      <c r="A266" s="73">
        <v>3</v>
      </c>
      <c r="B266" s="83" t="s">
        <v>224</v>
      </c>
      <c r="C266" s="53"/>
      <c r="D266" s="53" t="s">
        <v>195</v>
      </c>
      <c r="E266" s="53">
        <v>4</v>
      </c>
      <c r="F266" s="53"/>
      <c r="G266" s="8" t="s">
        <v>436</v>
      </c>
      <c r="H266" s="73">
        <v>17697</v>
      </c>
      <c r="I266" s="53">
        <v>3.53</v>
      </c>
      <c r="J266" s="20">
        <v>2.34</v>
      </c>
      <c r="K266" s="63">
        <f t="shared" si="302"/>
        <v>146180.75939999998</v>
      </c>
      <c r="L266" s="40">
        <v>25</v>
      </c>
      <c r="M266" s="63">
        <f>K266*L266/100</f>
        <v>36545.189849999995</v>
      </c>
      <c r="U266" s="76"/>
      <c r="W266" s="76"/>
      <c r="X266" s="63">
        <f>(K266+M266)*10/100</f>
        <v>18272.594924999998</v>
      </c>
      <c r="Y266" s="63">
        <f>K266+M266+O266+Q266+U266+W266+S266+X266</f>
        <v>200998.54417499999</v>
      </c>
      <c r="Z266" s="42">
        <v>0.5</v>
      </c>
      <c r="AA266" s="63">
        <f>Y266*Z266</f>
        <v>100499.27208749999</v>
      </c>
      <c r="AB266" s="43">
        <v>1</v>
      </c>
      <c r="AC266" s="12">
        <f>AA266*AB266</f>
        <v>100499.27208749999</v>
      </c>
    </row>
    <row r="267" spans="1:29" s="64" customFormat="1" x14ac:dyDescent="0.2">
      <c r="B267" s="71" t="s">
        <v>8</v>
      </c>
      <c r="C267" s="65"/>
      <c r="G267" s="66"/>
      <c r="I267" s="21"/>
      <c r="J267" s="21"/>
      <c r="K267" s="179">
        <f>SUM(K264:K266)</f>
        <v>479953.25819999992</v>
      </c>
      <c r="L267" s="67"/>
      <c r="M267" s="67">
        <f>SUM(M264:M266)</f>
        <v>119988.31454999998</v>
      </c>
      <c r="N267" s="67"/>
      <c r="O267" s="67">
        <f>SUM(O264:O264)</f>
        <v>0</v>
      </c>
      <c r="P267" s="67"/>
      <c r="Q267" s="67">
        <f>SUM(Q264:Q264)</f>
        <v>0</v>
      </c>
      <c r="R267" s="67"/>
      <c r="S267" s="67"/>
      <c r="T267" s="67"/>
      <c r="U267" s="67">
        <f>SUM(U264:U266)</f>
        <v>53091</v>
      </c>
      <c r="V267" s="67"/>
      <c r="W267" s="67">
        <f>SUM(W264:W264)</f>
        <v>0</v>
      </c>
      <c r="X267" s="67">
        <f>SUM(X264:X266)</f>
        <v>59994.15727499999</v>
      </c>
      <c r="Y267" s="67">
        <f>SUM(Y264:Y266)</f>
        <v>713026.73002499994</v>
      </c>
      <c r="Z267" s="72">
        <f>SUM(Z264:Z266)</f>
        <v>2</v>
      </c>
      <c r="AA267" s="67">
        <f>SUM(AA264:AA266)</f>
        <v>498755.43584999989</v>
      </c>
      <c r="AB267" s="67"/>
      <c r="AC267" s="67">
        <f>SUM(AC264:AC266)</f>
        <v>498755.43584999989</v>
      </c>
    </row>
    <row r="268" spans="1:29" s="36" customFormat="1" x14ac:dyDescent="0.2">
      <c r="A268" s="64"/>
      <c r="B268" s="185" t="s">
        <v>114</v>
      </c>
      <c r="C268" s="65"/>
      <c r="D268" s="64"/>
      <c r="E268" s="64"/>
      <c r="F268" s="64"/>
      <c r="G268" s="66"/>
      <c r="H268" s="64"/>
      <c r="I268" s="21"/>
      <c r="J268" s="21"/>
      <c r="K268" s="67">
        <f>K71+K92+K103+K122+K158+K162+K171+K258+K178+K202+K197+K262+K184+K207+K234+K189+K247+K210+K237+K251+K240+K214+K267+K218+K193+K222+K225+K229+K243+K254</f>
        <v>22854388.928099994</v>
      </c>
      <c r="L268" s="67"/>
      <c r="M268" s="67">
        <f>M71+M92+M103+M122+M158+M162+M171+M258+M178+M202+M197+M262+M184+M207+M234+M189+M247+M210+M237+M251+M240+M214+M267+M218+M193+M222+M225+M229+M243+M254</f>
        <v>5670997.6684139986</v>
      </c>
      <c r="N268" s="67"/>
      <c r="O268" s="67">
        <f>O71+O92+O103+O122+O158+O162+O171+O258+O178+O202+O197+O262+O184+O207+O234+O189+O247+O210+O237+O251+O240+O214+O267+O218+O193+O222+O225+O229+O243+O254</f>
        <v>13272.75</v>
      </c>
      <c r="P268" s="67"/>
      <c r="Q268" s="67">
        <f>Q71+Q92+Q103+Q122+Q158+Q162+Q171+Q258+Q178+Q202+Q197+Q262+Q184+Q207+Q234+Q189+Q247+Q210+Q237+Q251+Q240+Q214+Q267+Q218+Q193+Q222+Q225+Q229+Q243+Q254</f>
        <v>385796.72363999992</v>
      </c>
      <c r="R268" s="67"/>
      <c r="S268" s="67">
        <f>S71+S92+S103+S122+S158+S162+S171+S258+S178+S202+S197+S262+S184+S207+S234+S189+S247+S210+S237+S251+S240+S214+S267+S218+S193+S222+S225+S229+S243+S254</f>
        <v>88485</v>
      </c>
      <c r="T268" s="67"/>
      <c r="U268" s="67">
        <f>U71+U92+U103+U122+U158+U162+U171+U258+U178+U202+U197+U262+U184+U207+U234+U189+U247+U210+U237+U251+U240+U214+U267+U218+U193+U222+U225+U229+U243+U254</f>
        <v>1247638.5</v>
      </c>
      <c r="V268" s="67"/>
      <c r="W268" s="67">
        <f>W71+W92+W103+W122+W158+W162+W171+W258+W178+W202+W197+W262+W184+W207+W234+W189+W247+W210+W237+W251+W240+W214+W267+W218+W193+W222+W225+W229+W243+W254</f>
        <v>0</v>
      </c>
      <c r="X268" s="67">
        <f>X71+X92+X103+X122+X158+X162+X171+X258+X178+X202+X197+X262+X184+X207+X234+X189+X247+X210+X237+X251+X240+X214+X267+X218+X193+X222+X225+X229+X243+X254</f>
        <v>2818830.1219313992</v>
      </c>
      <c r="Y268" s="67">
        <f>Y71+Y92+Y103+Y122+Y158+Y162+Y171+Y258+Y178+Y202+Y197+Y262+Y184+Y207+Y234+Y189+Y247+Y210+Y237+Y251+Y240+Y214+Y267+Y218+Y193+Y222+Y225+Y229+Y243+Y254</f>
        <v>33079409.6920854</v>
      </c>
      <c r="Z268" s="68">
        <f>Z71+Z92+Z103+Z122+Z158+Z162+Z171+Z258+Z178+Z202+Z197+Z262+Z184+Z207+Z234+Z189+Z247+Z210+Z237+Z251+Z240+Z214+Z267+Z218+Z193+Z222+Z225+Z229+Z243+Z254</f>
        <v>96.5</v>
      </c>
      <c r="AA268" s="67">
        <f>AA71+AA92+AA103+AA122+AA158+AA162+AA171+AA258+AA178+AA202+AA197+AA262+AA184+AA207+AA234+AA189+AA247+AA210+AA237+AA251+AA240+AA214+AA267+AA218+AA193+AA222+AA225+AA229+AA243+AA254</f>
        <v>23111125.093134154</v>
      </c>
      <c r="AB268" s="67"/>
      <c r="AC268" s="67">
        <f>AC71+AC92+AC103+AC122+AC158+AC162+AC171+AC258+AC178+AC202+AC197+AC262+AC184+AC207+AC234+AC189+AC247+AC210+AC237+AC251+AC240+AC214+AC267+AC218+AC193+AC222+AC225+AC229+AC243+AC254</f>
        <v>23111125.093134154</v>
      </c>
    </row>
    <row r="269" spans="1:29" s="36" customFormat="1" ht="11.25" customHeight="1" x14ac:dyDescent="0.2">
      <c r="A269" s="1"/>
      <c r="B269" s="2"/>
      <c r="C269" s="8"/>
      <c r="D269" s="1"/>
      <c r="E269" s="1"/>
      <c r="F269" s="1"/>
      <c r="G269" s="8"/>
      <c r="H269" s="3"/>
      <c r="I269" s="50"/>
      <c r="J269" s="50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5"/>
      <c r="AA269" s="5"/>
      <c r="AB269" s="5"/>
      <c r="AC269" s="5"/>
    </row>
    <row r="270" spans="1:29" s="36" customFormat="1" ht="12.75" customHeight="1" x14ac:dyDescent="0.2">
      <c r="A270" s="191" t="s">
        <v>103</v>
      </c>
      <c r="B270" s="191"/>
      <c r="C270" s="191"/>
      <c r="D270" s="191"/>
      <c r="E270" s="191"/>
      <c r="F270" s="191"/>
      <c r="G270" s="191"/>
      <c r="H270" s="191"/>
      <c r="I270" s="191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  <c r="AA270" s="191"/>
      <c r="AB270" s="35"/>
      <c r="AC270" s="35"/>
    </row>
    <row r="271" spans="1:29" s="73" customFormat="1" ht="12.75" customHeight="1" x14ac:dyDescent="0.2">
      <c r="A271" s="188" t="s">
        <v>28</v>
      </c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  <c r="Y271" s="189"/>
      <c r="Z271" s="189"/>
      <c r="AA271" s="189"/>
      <c r="AB271" s="37"/>
      <c r="AC271" s="37"/>
    </row>
    <row r="272" spans="1:29" s="73" customFormat="1" ht="15" customHeight="1" x14ac:dyDescent="0.2">
      <c r="A272" s="36">
        <v>1</v>
      </c>
      <c r="B272" s="93" t="s">
        <v>2</v>
      </c>
      <c r="C272" s="53"/>
      <c r="D272" s="40"/>
      <c r="E272" s="40"/>
      <c r="F272" s="40">
        <v>5</v>
      </c>
      <c r="G272" s="8"/>
      <c r="H272" s="3" t="s">
        <v>21</v>
      </c>
      <c r="I272" s="94" t="s">
        <v>260</v>
      </c>
      <c r="J272" s="94" t="s">
        <v>453</v>
      </c>
      <c r="K272" s="63">
        <f t="shared" ref="K272:K274" si="306">H272*I272*J272</f>
        <v>82680.384000000005</v>
      </c>
      <c r="L272" s="40"/>
      <c r="M272" s="40"/>
      <c r="N272" s="40"/>
      <c r="O272" s="40"/>
      <c r="P272" s="40"/>
      <c r="Q272" s="94"/>
      <c r="R272" s="94"/>
      <c r="S272" s="94"/>
      <c r="T272" s="40"/>
      <c r="U272" s="40"/>
      <c r="V272" s="40"/>
      <c r="W272" s="40"/>
      <c r="X272" s="12">
        <f t="shared" ref="X272:X274" si="307">(K272+M272)*10/100</f>
        <v>8268.0384000000013</v>
      </c>
      <c r="Y272" s="12">
        <f t="shared" ref="Y272:Y274" si="308">K272+M272+O272+Q272+U272+W272+S272+X272</f>
        <v>90948.42240000001</v>
      </c>
      <c r="Z272" s="42">
        <v>1</v>
      </c>
      <c r="AA272" s="12">
        <f>Y272*Z272</f>
        <v>90948.42240000001</v>
      </c>
      <c r="AB272" s="43">
        <v>1</v>
      </c>
      <c r="AC272" s="12">
        <f>AA272*AB272</f>
        <v>90948.42240000001</v>
      </c>
    </row>
    <row r="273" spans="1:29" s="96" customFormat="1" ht="12.75" customHeight="1" x14ac:dyDescent="0.2">
      <c r="A273" s="36">
        <v>2</v>
      </c>
      <c r="B273" s="69" t="s">
        <v>26</v>
      </c>
      <c r="C273" s="53"/>
      <c r="D273" s="36"/>
      <c r="E273" s="36"/>
      <c r="F273" s="36">
        <v>4</v>
      </c>
      <c r="G273" s="8"/>
      <c r="H273" s="3" t="s">
        <v>21</v>
      </c>
      <c r="I273" s="51">
        <v>2.89</v>
      </c>
      <c r="J273" s="51">
        <v>1.6</v>
      </c>
      <c r="K273" s="63">
        <f t="shared" si="306"/>
        <v>81830.928000000014</v>
      </c>
      <c r="L273" s="40"/>
      <c r="M273" s="63"/>
      <c r="N273" s="36"/>
      <c r="O273" s="36"/>
      <c r="P273" s="36"/>
      <c r="Q273" s="36"/>
      <c r="R273" s="36"/>
      <c r="S273" s="36"/>
      <c r="T273" s="36"/>
      <c r="U273" s="39"/>
      <c r="V273" s="36"/>
      <c r="W273" s="39"/>
      <c r="X273" s="12">
        <f t="shared" si="307"/>
        <v>8183.0928000000013</v>
      </c>
      <c r="Y273" s="12">
        <f t="shared" si="308"/>
        <v>90014.020800000013</v>
      </c>
      <c r="Z273" s="42">
        <v>0.75</v>
      </c>
      <c r="AA273" s="12">
        <f>Y273*Z273</f>
        <v>67510.515600000013</v>
      </c>
      <c r="AB273" s="43">
        <v>1</v>
      </c>
      <c r="AC273" s="12">
        <f>AA273*AB273</f>
        <v>67510.515600000013</v>
      </c>
    </row>
    <row r="274" spans="1:29" s="36" customFormat="1" ht="12.75" customHeight="1" x14ac:dyDescent="0.2">
      <c r="A274" s="36">
        <v>3</v>
      </c>
      <c r="B274" s="93" t="s">
        <v>26</v>
      </c>
      <c r="C274" s="53"/>
      <c r="D274" s="40"/>
      <c r="E274" s="40"/>
      <c r="F274" s="40">
        <v>4</v>
      </c>
      <c r="G274" s="8"/>
      <c r="H274" s="3" t="s">
        <v>21</v>
      </c>
      <c r="I274" s="51">
        <v>2.89</v>
      </c>
      <c r="J274" s="94" t="s">
        <v>453</v>
      </c>
      <c r="K274" s="63">
        <f t="shared" si="306"/>
        <v>81830.928000000014</v>
      </c>
      <c r="L274" s="40"/>
      <c r="M274" s="40"/>
      <c r="N274" s="40"/>
      <c r="O274" s="40"/>
      <c r="P274" s="40"/>
      <c r="Q274" s="94"/>
      <c r="R274" s="94"/>
      <c r="S274" s="94"/>
      <c r="T274" s="40"/>
      <c r="U274" s="40"/>
      <c r="V274" s="40"/>
      <c r="W274" s="40"/>
      <c r="X274" s="12">
        <f t="shared" si="307"/>
        <v>8183.0928000000013</v>
      </c>
      <c r="Y274" s="12">
        <f t="shared" si="308"/>
        <v>90014.020800000013</v>
      </c>
      <c r="Z274" s="42">
        <v>0.75</v>
      </c>
      <c r="AA274" s="12">
        <f>Y274*Z274</f>
        <v>67510.515600000013</v>
      </c>
      <c r="AB274" s="43">
        <v>1</v>
      </c>
      <c r="AC274" s="12">
        <f>AA274*AB274</f>
        <v>67510.515600000013</v>
      </c>
    </row>
    <row r="275" spans="1:29" s="36" customFormat="1" x14ac:dyDescent="0.2">
      <c r="A275" s="1"/>
      <c r="B275" s="71" t="s">
        <v>8</v>
      </c>
      <c r="C275" s="85"/>
      <c r="D275" s="52"/>
      <c r="E275" s="52"/>
      <c r="F275" s="52"/>
      <c r="G275" s="85"/>
      <c r="H275" s="97"/>
      <c r="I275" s="48"/>
      <c r="J275" s="48"/>
      <c r="K275" s="78">
        <f>SUM(K272:K274)</f>
        <v>246342.24000000005</v>
      </c>
      <c r="L275" s="5"/>
      <c r="M275" s="5"/>
      <c r="N275" s="5"/>
      <c r="O275" s="5">
        <f>SUM(O272:O274)</f>
        <v>0</v>
      </c>
      <c r="P275" s="5"/>
      <c r="Q275" s="5">
        <f>SUM(Q272:Q274)</f>
        <v>0</v>
      </c>
      <c r="R275" s="5"/>
      <c r="S275" s="5"/>
      <c r="T275" s="5"/>
      <c r="U275" s="5">
        <f>SUM(U272:U274)</f>
        <v>0</v>
      </c>
      <c r="V275" s="5"/>
      <c r="W275" s="5">
        <f t="shared" ref="W275:Y275" si="309">SUM(W272:W274)</f>
        <v>0</v>
      </c>
      <c r="X275" s="5">
        <f t="shared" si="309"/>
        <v>24634.224000000006</v>
      </c>
      <c r="Y275" s="5">
        <f t="shared" si="309"/>
        <v>270976.46400000004</v>
      </c>
      <c r="Z275" s="55">
        <f>SUM(Z272:Z274)</f>
        <v>2.5</v>
      </c>
      <c r="AA275" s="5">
        <f>SUM(AA272:AA274)</f>
        <v>225969.45360000004</v>
      </c>
      <c r="AB275" s="5"/>
      <c r="AC275" s="5">
        <f>SUM(AC272:AC274)</f>
        <v>225969.45360000004</v>
      </c>
    </row>
    <row r="276" spans="1:29" s="36" customFormat="1" ht="13.5" customHeight="1" x14ac:dyDescent="0.2">
      <c r="A276" s="188" t="s">
        <v>31</v>
      </c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37"/>
      <c r="AC276" s="37"/>
    </row>
    <row r="277" spans="1:29" s="36" customFormat="1" ht="13.9" customHeight="1" x14ac:dyDescent="0.2">
      <c r="A277" s="36">
        <v>1</v>
      </c>
      <c r="B277" s="93" t="s">
        <v>105</v>
      </c>
      <c r="C277" s="53"/>
      <c r="D277" s="40"/>
      <c r="E277" s="40"/>
      <c r="F277" s="40">
        <v>4</v>
      </c>
      <c r="G277" s="8"/>
      <c r="H277" s="3" t="s">
        <v>21</v>
      </c>
      <c r="I277" s="51">
        <v>2.89</v>
      </c>
      <c r="J277" s="51">
        <v>1.6</v>
      </c>
      <c r="K277" s="63">
        <f t="shared" ref="K277:K278" si="310">H277*I277*J277</f>
        <v>81830.928000000014</v>
      </c>
      <c r="L277" s="40"/>
      <c r="M277" s="40"/>
      <c r="N277" s="40"/>
      <c r="O277" s="40"/>
      <c r="P277" s="40">
        <v>40</v>
      </c>
      <c r="Q277" s="75">
        <f>H277*P277/100</f>
        <v>7078.8</v>
      </c>
      <c r="R277" s="75"/>
      <c r="S277" s="75"/>
      <c r="T277" s="40"/>
      <c r="U277" s="40"/>
      <c r="V277" s="40"/>
      <c r="W277" s="40"/>
      <c r="X277" s="12">
        <f t="shared" ref="X277" si="311">(K277+M277)*10/100</f>
        <v>8183.0928000000013</v>
      </c>
      <c r="Y277" s="12">
        <f t="shared" ref="Y277" si="312">K277+M277+O277+Q277+U277+W277+S277+X277</f>
        <v>97092.820800000016</v>
      </c>
      <c r="Z277" s="42">
        <v>1</v>
      </c>
      <c r="AA277" s="12">
        <f>Y277*Z277</f>
        <v>97092.820800000016</v>
      </c>
      <c r="AB277" s="43">
        <v>1</v>
      </c>
      <c r="AC277" s="12">
        <f>AA277*AB277</f>
        <v>97092.820800000016</v>
      </c>
    </row>
    <row r="278" spans="1:29" s="1" customFormat="1" x14ac:dyDescent="0.2">
      <c r="A278" s="36">
        <v>2</v>
      </c>
      <c r="B278" s="93" t="s">
        <v>106</v>
      </c>
      <c r="C278" s="53"/>
      <c r="D278" s="40"/>
      <c r="E278" s="40"/>
      <c r="F278" s="40">
        <v>4</v>
      </c>
      <c r="G278" s="8"/>
      <c r="H278" s="3" t="s">
        <v>21</v>
      </c>
      <c r="I278" s="51">
        <v>2.89</v>
      </c>
      <c r="J278" s="51">
        <v>1.6</v>
      </c>
      <c r="K278" s="63">
        <f t="shared" si="310"/>
        <v>81830.928000000014</v>
      </c>
      <c r="L278" s="40"/>
      <c r="M278" s="40"/>
      <c r="N278" s="40"/>
      <c r="O278" s="40"/>
      <c r="P278" s="40">
        <v>30</v>
      </c>
      <c r="Q278" s="75">
        <f>H278*P278/100</f>
        <v>5309.1</v>
      </c>
      <c r="R278" s="75"/>
      <c r="S278" s="75"/>
      <c r="T278" s="40"/>
      <c r="U278" s="40"/>
      <c r="V278" s="40"/>
      <c r="W278" s="40"/>
      <c r="X278" s="12">
        <f t="shared" ref="X278" si="313">(K278+M278)*10/100</f>
        <v>8183.0928000000013</v>
      </c>
      <c r="Y278" s="12">
        <f t="shared" ref="Y278" si="314">K278+M278+O278+Q278+U278+W278+S278+X278</f>
        <v>95323.120800000019</v>
      </c>
      <c r="Z278" s="42">
        <v>0.75</v>
      </c>
      <c r="AA278" s="12">
        <f>Y278*Z278</f>
        <v>71492.34060000001</v>
      </c>
      <c r="AB278" s="43">
        <v>1</v>
      </c>
      <c r="AC278" s="12">
        <f>AA278*AB278</f>
        <v>71492.34060000001</v>
      </c>
    </row>
    <row r="279" spans="1:29" s="1" customFormat="1" x14ac:dyDescent="0.2">
      <c r="B279" s="71" t="s">
        <v>8</v>
      </c>
      <c r="C279" s="85"/>
      <c r="D279" s="52"/>
      <c r="E279" s="52"/>
      <c r="F279" s="52"/>
      <c r="G279" s="85"/>
      <c r="H279" s="97"/>
      <c r="I279" s="48"/>
      <c r="J279" s="48"/>
      <c r="K279" s="5">
        <f>SUM(K277:K278)</f>
        <v>163661.85600000003</v>
      </c>
      <c r="L279" s="5"/>
      <c r="M279" s="5"/>
      <c r="N279" s="5"/>
      <c r="O279" s="5">
        <f>SUM(O277:O278)</f>
        <v>0</v>
      </c>
      <c r="P279" s="5"/>
      <c r="Q279" s="5">
        <f>SUM(Q277:Q278)</f>
        <v>12387.900000000001</v>
      </c>
      <c r="R279" s="5"/>
      <c r="S279" s="5"/>
      <c r="T279" s="5"/>
      <c r="U279" s="5">
        <f>SUM(U277:U278)</f>
        <v>0</v>
      </c>
      <c r="V279" s="5"/>
      <c r="W279" s="5">
        <f>SUM(W277:W278)</f>
        <v>0</v>
      </c>
      <c r="X279" s="5">
        <f>SUM(X277:X278)</f>
        <v>16366.185600000003</v>
      </c>
      <c r="Y279" s="5">
        <f>SUM(Y277:Y278)</f>
        <v>192415.94160000002</v>
      </c>
      <c r="Z279" s="55">
        <f>SUM(Z277:Z278)</f>
        <v>1.75</v>
      </c>
      <c r="AA279" s="5">
        <f>SUM(AA277:AA278)</f>
        <v>168585.16140000004</v>
      </c>
      <c r="AB279" s="5"/>
      <c r="AC279" s="5">
        <f>SUM(AC277:AC278)</f>
        <v>168585.16140000004</v>
      </c>
    </row>
    <row r="280" spans="1:29" s="36" customFormat="1" ht="12.75" customHeight="1" x14ac:dyDescent="0.2">
      <c r="A280" s="188" t="s">
        <v>34</v>
      </c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  <c r="AA280" s="189"/>
      <c r="AB280" s="37"/>
      <c r="AC280" s="37"/>
    </row>
    <row r="281" spans="1:29" s="64" customFormat="1" ht="18.600000000000001" customHeight="1" x14ac:dyDescent="0.2">
      <c r="A281" s="36">
        <v>1</v>
      </c>
      <c r="B281" s="93" t="s">
        <v>26</v>
      </c>
      <c r="C281" s="98"/>
      <c r="D281" s="40"/>
      <c r="E281" s="40"/>
      <c r="F281" s="40">
        <v>4</v>
      </c>
      <c r="G281" s="8"/>
      <c r="H281" s="3" t="s">
        <v>21</v>
      </c>
      <c r="I281" s="51">
        <v>2.89</v>
      </c>
      <c r="J281" s="51">
        <v>1.6</v>
      </c>
      <c r="K281" s="63">
        <f t="shared" ref="K281:K289" si="315">H281*I281*J281</f>
        <v>81830.928000000014</v>
      </c>
      <c r="L281" s="40"/>
      <c r="M281" s="40"/>
      <c r="N281" s="40"/>
      <c r="O281" s="40"/>
      <c r="P281" s="40"/>
      <c r="Q281" s="94"/>
      <c r="R281" s="94"/>
      <c r="S281" s="94"/>
      <c r="T281" s="40"/>
      <c r="U281" s="40"/>
      <c r="V281" s="40"/>
      <c r="W281" s="40"/>
      <c r="X281" s="12">
        <f t="shared" ref="X281:X289" si="316">(K281+M281)*10/100</f>
        <v>8183.0928000000013</v>
      </c>
      <c r="Y281" s="12">
        <f t="shared" ref="Y281:Y289" si="317">K281+M281+O281+Q281+U281+W281+S281+X281</f>
        <v>90014.020800000013</v>
      </c>
      <c r="Z281" s="42">
        <v>1</v>
      </c>
      <c r="AA281" s="12">
        <f t="shared" ref="AA281:AA289" si="318">Y281*Z281</f>
        <v>90014.020800000013</v>
      </c>
      <c r="AB281" s="43">
        <v>1</v>
      </c>
      <c r="AC281" s="12">
        <f t="shared" ref="AC281:AC289" si="319">AA281*AB281</f>
        <v>90014.020800000013</v>
      </c>
    </row>
    <row r="282" spans="1:29" s="1" customFormat="1" ht="12.75" customHeight="1" x14ac:dyDescent="0.2">
      <c r="A282" s="36">
        <v>2</v>
      </c>
      <c r="B282" s="93" t="s">
        <v>26</v>
      </c>
      <c r="C282" s="53"/>
      <c r="D282" s="40"/>
      <c r="E282" s="40"/>
      <c r="F282" s="40">
        <v>4</v>
      </c>
      <c r="G282" s="8"/>
      <c r="H282" s="3" t="s">
        <v>21</v>
      </c>
      <c r="I282" s="51">
        <v>2.89</v>
      </c>
      <c r="J282" s="51">
        <v>1.6</v>
      </c>
      <c r="K282" s="63">
        <f t="shared" si="315"/>
        <v>81830.928000000014</v>
      </c>
      <c r="L282" s="40"/>
      <c r="M282" s="40"/>
      <c r="N282" s="40"/>
      <c r="O282" s="40"/>
      <c r="P282" s="40"/>
      <c r="Q282" s="94"/>
      <c r="R282" s="94"/>
      <c r="S282" s="94"/>
      <c r="T282" s="40"/>
      <c r="U282" s="40"/>
      <c r="V282" s="40"/>
      <c r="W282" s="40"/>
      <c r="X282" s="12">
        <f t="shared" si="316"/>
        <v>8183.0928000000013</v>
      </c>
      <c r="Y282" s="12">
        <f t="shared" si="317"/>
        <v>90014.020800000013</v>
      </c>
      <c r="Z282" s="42">
        <v>1</v>
      </c>
      <c r="AA282" s="12">
        <f t="shared" si="318"/>
        <v>90014.020800000013</v>
      </c>
      <c r="AB282" s="43">
        <v>1</v>
      </c>
      <c r="AC282" s="12">
        <f t="shared" si="319"/>
        <v>90014.020800000013</v>
      </c>
    </row>
    <row r="283" spans="1:29" s="36" customFormat="1" ht="22.9" customHeight="1" x14ac:dyDescent="0.2">
      <c r="A283" s="36">
        <v>3</v>
      </c>
      <c r="B283" s="93" t="s">
        <v>107</v>
      </c>
      <c r="C283" s="53"/>
      <c r="D283" s="40"/>
      <c r="E283" s="40"/>
      <c r="F283" s="40">
        <v>4</v>
      </c>
      <c r="G283" s="8"/>
      <c r="H283" s="3" t="s">
        <v>21</v>
      </c>
      <c r="I283" s="51">
        <v>2.89</v>
      </c>
      <c r="J283" s="51">
        <v>1.6</v>
      </c>
      <c r="K283" s="63">
        <f t="shared" si="315"/>
        <v>81830.928000000014</v>
      </c>
      <c r="L283" s="40"/>
      <c r="M283" s="40"/>
      <c r="N283" s="40"/>
      <c r="O283" s="40"/>
      <c r="P283" s="40">
        <v>190</v>
      </c>
      <c r="Q283" s="75">
        <f>H283*P283/100</f>
        <v>33624.300000000003</v>
      </c>
      <c r="R283" s="94"/>
      <c r="S283" s="94"/>
      <c r="T283" s="40"/>
      <c r="U283" s="40"/>
      <c r="V283" s="40"/>
      <c r="W283" s="40"/>
      <c r="X283" s="12">
        <f t="shared" si="316"/>
        <v>8183.0928000000013</v>
      </c>
      <c r="Y283" s="12">
        <f t="shared" si="317"/>
        <v>123638.32080000002</v>
      </c>
      <c r="Z283" s="42">
        <v>1</v>
      </c>
      <c r="AA283" s="12">
        <f t="shared" si="318"/>
        <v>123638.32080000002</v>
      </c>
      <c r="AB283" s="43">
        <v>1</v>
      </c>
      <c r="AC283" s="12">
        <f t="shared" si="319"/>
        <v>123638.32080000002</v>
      </c>
    </row>
    <row r="284" spans="1:29" s="64" customFormat="1" x14ac:dyDescent="0.2">
      <c r="A284" s="36">
        <v>4</v>
      </c>
      <c r="B284" s="99" t="s">
        <v>172</v>
      </c>
      <c r="C284" s="53"/>
      <c r="D284" s="40"/>
      <c r="E284" s="40"/>
      <c r="F284" s="40">
        <v>4</v>
      </c>
      <c r="G284" s="8"/>
      <c r="H284" s="8" t="s">
        <v>21</v>
      </c>
      <c r="I284" s="51">
        <v>2.89</v>
      </c>
      <c r="J284" s="51">
        <v>1.6</v>
      </c>
      <c r="K284" s="63">
        <f t="shared" si="315"/>
        <v>81830.928000000014</v>
      </c>
      <c r="L284" s="40"/>
      <c r="M284" s="40"/>
      <c r="N284" s="40"/>
      <c r="O284" s="40"/>
      <c r="P284" s="40"/>
      <c r="Q284" s="94"/>
      <c r="R284" s="94"/>
      <c r="S284" s="94"/>
      <c r="T284" s="40"/>
      <c r="U284" s="40"/>
      <c r="V284" s="40"/>
      <c r="W284" s="40"/>
      <c r="X284" s="12">
        <f t="shared" si="316"/>
        <v>8183.0928000000013</v>
      </c>
      <c r="Y284" s="12">
        <f t="shared" si="317"/>
        <v>90014.020800000013</v>
      </c>
      <c r="Z284" s="42">
        <v>1</v>
      </c>
      <c r="AA284" s="63">
        <f t="shared" si="318"/>
        <v>90014.020800000013</v>
      </c>
      <c r="AB284" s="43">
        <v>1</v>
      </c>
      <c r="AC284" s="12">
        <f t="shared" si="319"/>
        <v>90014.020800000013</v>
      </c>
    </row>
    <row r="285" spans="1:29" s="36" customFormat="1" ht="22.5" customHeight="1" x14ac:dyDescent="0.2">
      <c r="A285" s="36">
        <v>6</v>
      </c>
      <c r="B285" s="93" t="s">
        <v>173</v>
      </c>
      <c r="C285" s="53"/>
      <c r="D285" s="40"/>
      <c r="E285" s="40"/>
      <c r="F285" s="40">
        <v>4</v>
      </c>
      <c r="G285" s="8"/>
      <c r="H285" s="8" t="s">
        <v>21</v>
      </c>
      <c r="I285" s="51">
        <v>2.89</v>
      </c>
      <c r="J285" s="51">
        <v>1.6</v>
      </c>
      <c r="K285" s="63">
        <f t="shared" si="315"/>
        <v>81830.928000000014</v>
      </c>
      <c r="L285" s="40"/>
      <c r="M285" s="40"/>
      <c r="N285" s="40"/>
      <c r="O285" s="40"/>
      <c r="P285" s="40"/>
      <c r="Q285" s="94"/>
      <c r="R285" s="94"/>
      <c r="S285" s="94"/>
      <c r="T285" s="40"/>
      <c r="U285" s="40"/>
      <c r="V285" s="40"/>
      <c r="W285" s="40"/>
      <c r="X285" s="12">
        <f t="shared" si="316"/>
        <v>8183.0928000000013</v>
      </c>
      <c r="Y285" s="12">
        <f t="shared" si="317"/>
        <v>90014.020800000013</v>
      </c>
      <c r="Z285" s="42">
        <v>1</v>
      </c>
      <c r="AA285" s="63">
        <f t="shared" si="318"/>
        <v>90014.020800000013</v>
      </c>
      <c r="AB285" s="43">
        <v>1</v>
      </c>
      <c r="AC285" s="12">
        <f t="shared" si="319"/>
        <v>90014.020800000013</v>
      </c>
    </row>
    <row r="286" spans="1:29" s="64" customFormat="1" ht="22.9" customHeight="1" x14ac:dyDescent="0.2">
      <c r="A286" s="36">
        <v>8</v>
      </c>
      <c r="B286" s="93" t="s">
        <v>108</v>
      </c>
      <c r="C286" s="53"/>
      <c r="D286" s="40"/>
      <c r="E286" s="40"/>
      <c r="F286" s="40">
        <v>4</v>
      </c>
      <c r="G286" s="8"/>
      <c r="H286" s="3" t="s">
        <v>21</v>
      </c>
      <c r="I286" s="51">
        <v>2.89</v>
      </c>
      <c r="J286" s="51">
        <v>1.6</v>
      </c>
      <c r="K286" s="63">
        <f t="shared" si="315"/>
        <v>81830.928000000014</v>
      </c>
      <c r="L286" s="40"/>
      <c r="M286" s="40"/>
      <c r="N286" s="40"/>
      <c r="O286" s="40"/>
      <c r="P286" s="40"/>
      <c r="Q286" s="94"/>
      <c r="R286" s="94"/>
      <c r="S286" s="94"/>
      <c r="T286" s="40"/>
      <c r="U286" s="40"/>
      <c r="V286" s="40"/>
      <c r="W286" s="40"/>
      <c r="X286" s="12">
        <f t="shared" si="316"/>
        <v>8183.0928000000013</v>
      </c>
      <c r="Y286" s="12">
        <f t="shared" si="317"/>
        <v>90014.020800000013</v>
      </c>
      <c r="Z286" s="42">
        <v>0.75</v>
      </c>
      <c r="AA286" s="12">
        <f t="shared" si="318"/>
        <v>67510.515600000013</v>
      </c>
      <c r="AB286" s="43">
        <v>1</v>
      </c>
      <c r="AC286" s="12">
        <f t="shared" si="319"/>
        <v>67510.515600000013</v>
      </c>
    </row>
    <row r="287" spans="1:29" s="1" customFormat="1" ht="22.9" customHeight="1" x14ac:dyDescent="0.2">
      <c r="A287" s="36">
        <v>9</v>
      </c>
      <c r="B287" s="93" t="s">
        <v>174</v>
      </c>
      <c r="C287" s="53"/>
      <c r="D287" s="40"/>
      <c r="E287" s="40"/>
      <c r="F287" s="40">
        <v>4</v>
      </c>
      <c r="G287" s="8"/>
      <c r="H287" s="3" t="s">
        <v>21</v>
      </c>
      <c r="I287" s="51">
        <v>2.89</v>
      </c>
      <c r="J287" s="51">
        <v>1.6</v>
      </c>
      <c r="K287" s="63">
        <f t="shared" si="315"/>
        <v>81830.928000000014</v>
      </c>
      <c r="L287" s="40"/>
      <c r="M287" s="40"/>
      <c r="N287" s="40"/>
      <c r="O287" s="40"/>
      <c r="P287" s="40"/>
      <c r="Q287" s="94"/>
      <c r="R287" s="94"/>
      <c r="S287" s="94"/>
      <c r="T287" s="40"/>
      <c r="U287" s="40"/>
      <c r="V287" s="40"/>
      <c r="W287" s="40"/>
      <c r="X287" s="12">
        <f t="shared" si="316"/>
        <v>8183.0928000000013</v>
      </c>
      <c r="Y287" s="12">
        <f t="shared" si="317"/>
        <v>90014.020800000013</v>
      </c>
      <c r="Z287" s="42">
        <v>0.75</v>
      </c>
      <c r="AA287" s="12">
        <f t="shared" si="318"/>
        <v>67510.515600000013</v>
      </c>
      <c r="AB287" s="43">
        <v>1</v>
      </c>
      <c r="AC287" s="12">
        <f t="shared" si="319"/>
        <v>67510.515600000013</v>
      </c>
    </row>
    <row r="288" spans="1:29" s="1" customFormat="1" ht="12.75" customHeight="1" x14ac:dyDescent="0.2">
      <c r="A288" s="36">
        <v>10</v>
      </c>
      <c r="B288" s="99" t="s">
        <v>175</v>
      </c>
      <c r="C288" s="53"/>
      <c r="D288" s="40"/>
      <c r="E288" s="40"/>
      <c r="F288" s="40">
        <v>4</v>
      </c>
      <c r="G288" s="8"/>
      <c r="H288" s="3" t="s">
        <v>21</v>
      </c>
      <c r="I288" s="51">
        <v>2.89</v>
      </c>
      <c r="J288" s="51">
        <v>1.6</v>
      </c>
      <c r="K288" s="63">
        <f t="shared" si="315"/>
        <v>81830.928000000014</v>
      </c>
      <c r="L288" s="40"/>
      <c r="M288" s="40"/>
      <c r="N288" s="40"/>
      <c r="O288" s="40"/>
      <c r="P288" s="40"/>
      <c r="Q288" s="94"/>
      <c r="R288" s="94"/>
      <c r="S288" s="94"/>
      <c r="T288" s="40"/>
      <c r="U288" s="40"/>
      <c r="V288" s="40"/>
      <c r="W288" s="40"/>
      <c r="X288" s="12">
        <f t="shared" si="316"/>
        <v>8183.0928000000013</v>
      </c>
      <c r="Y288" s="12">
        <f t="shared" si="317"/>
        <v>90014.020800000013</v>
      </c>
      <c r="Z288" s="42">
        <v>0.5</v>
      </c>
      <c r="AA288" s="12">
        <f t="shared" ref="AA288" si="320">Y288*Z288</f>
        <v>45007.010400000006</v>
      </c>
      <c r="AB288" s="43">
        <v>1</v>
      </c>
      <c r="AC288" s="12">
        <f t="shared" si="319"/>
        <v>45007.010400000006</v>
      </c>
    </row>
    <row r="289" spans="1:29" s="36" customFormat="1" x14ac:dyDescent="0.2">
      <c r="A289" s="36">
        <v>11</v>
      </c>
      <c r="B289" s="93" t="s">
        <v>209</v>
      </c>
      <c r="C289" s="53"/>
      <c r="D289" s="40"/>
      <c r="E289" s="40"/>
      <c r="F289" s="40">
        <v>4</v>
      </c>
      <c r="G289" s="8"/>
      <c r="H289" s="3" t="s">
        <v>21</v>
      </c>
      <c r="I289" s="51">
        <v>2.89</v>
      </c>
      <c r="J289" s="51">
        <v>1.6</v>
      </c>
      <c r="K289" s="63">
        <f t="shared" si="315"/>
        <v>81830.928000000014</v>
      </c>
      <c r="L289" s="40"/>
      <c r="M289" s="40"/>
      <c r="N289" s="40"/>
      <c r="O289" s="40"/>
      <c r="P289" s="40"/>
      <c r="Q289" s="94"/>
      <c r="R289" s="94"/>
      <c r="S289" s="94"/>
      <c r="T289" s="40"/>
      <c r="U289" s="40"/>
      <c r="V289" s="40"/>
      <c r="W289" s="40"/>
      <c r="X289" s="12">
        <f t="shared" si="316"/>
        <v>8183.0928000000013</v>
      </c>
      <c r="Y289" s="12">
        <f t="shared" si="317"/>
        <v>90014.020800000013</v>
      </c>
      <c r="Z289" s="42">
        <v>0.25</v>
      </c>
      <c r="AA289" s="12">
        <f t="shared" si="318"/>
        <v>22503.505200000003</v>
      </c>
      <c r="AB289" s="43">
        <v>1</v>
      </c>
      <c r="AC289" s="12">
        <f t="shared" si="319"/>
        <v>22503.505200000003</v>
      </c>
    </row>
    <row r="290" spans="1:29" s="1" customFormat="1" x14ac:dyDescent="0.2">
      <c r="B290" s="71" t="s">
        <v>8</v>
      </c>
      <c r="C290" s="85"/>
      <c r="D290" s="52"/>
      <c r="E290" s="52"/>
      <c r="F290" s="52"/>
      <c r="G290" s="85"/>
      <c r="H290" s="97"/>
      <c r="I290" s="48"/>
      <c r="J290" s="48"/>
      <c r="K290" s="5">
        <f>SUM(K281:K289)</f>
        <v>736478.35200000019</v>
      </c>
      <c r="L290" s="5"/>
      <c r="M290" s="5"/>
      <c r="N290" s="5"/>
      <c r="O290" s="5">
        <f>SUM(O281:O289)</f>
        <v>0</v>
      </c>
      <c r="P290" s="5"/>
      <c r="Q290" s="5">
        <f>SUM(Q281:Q289)</f>
        <v>33624.300000000003</v>
      </c>
      <c r="R290" s="5"/>
      <c r="S290" s="5"/>
      <c r="T290" s="5"/>
      <c r="U290" s="5">
        <f>SUM(U281:U289)</f>
        <v>0</v>
      </c>
      <c r="V290" s="5"/>
      <c r="W290" s="5">
        <f>SUM(W281:W289)</f>
        <v>0</v>
      </c>
      <c r="X290" s="5">
        <f>SUM(X281:X289)</f>
        <v>73647.835200000001</v>
      </c>
      <c r="Y290" s="5">
        <f>SUM(Y281:Y289)</f>
        <v>843750.48720000021</v>
      </c>
      <c r="Z290" s="55">
        <f>SUM(Z281:Z289)</f>
        <v>7.25</v>
      </c>
      <c r="AA290" s="5">
        <f>SUM(AA281:AA289)</f>
        <v>686225.95080000011</v>
      </c>
      <c r="AB290" s="5"/>
      <c r="AC290" s="5">
        <f>SUM(AC281:AC289)</f>
        <v>686225.95080000011</v>
      </c>
    </row>
    <row r="291" spans="1:29" s="36" customFormat="1" x14ac:dyDescent="0.2">
      <c r="A291" s="188" t="s">
        <v>117</v>
      </c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  <c r="AA291" s="189"/>
      <c r="AB291" s="37"/>
      <c r="AC291" s="37"/>
    </row>
    <row r="292" spans="1:29" s="64" customFormat="1" x14ac:dyDescent="0.2">
      <c r="A292" s="36">
        <v>1</v>
      </c>
      <c r="B292" s="69" t="s">
        <v>26</v>
      </c>
      <c r="C292" s="53"/>
      <c r="D292" s="36"/>
      <c r="E292" s="36"/>
      <c r="F292" s="36">
        <v>4</v>
      </c>
      <c r="G292" s="8"/>
      <c r="H292" s="36">
        <v>17697</v>
      </c>
      <c r="I292" s="51">
        <v>2.89</v>
      </c>
      <c r="J292" s="51">
        <v>1.6</v>
      </c>
      <c r="K292" s="12">
        <f t="shared" ref="K292" si="321">H292*I292*J292</f>
        <v>81830.928000000014</v>
      </c>
      <c r="L292" s="40"/>
      <c r="M292" s="63"/>
      <c r="N292" s="36"/>
      <c r="O292" s="36"/>
      <c r="P292" s="36"/>
      <c r="Q292" s="36"/>
      <c r="R292" s="36"/>
      <c r="S292" s="36"/>
      <c r="T292" s="36"/>
      <c r="U292" s="39"/>
      <c r="V292" s="36"/>
      <c r="W292" s="39"/>
      <c r="X292" s="12">
        <f t="shared" ref="X292" si="322">(K292+M292)*10/100</f>
        <v>8183.0928000000013</v>
      </c>
      <c r="Y292" s="12">
        <f t="shared" ref="Y292" si="323">K292+M292+O292+Q292+U292+W292+S292+X292</f>
        <v>90014.020800000013</v>
      </c>
      <c r="Z292" s="51">
        <v>1</v>
      </c>
      <c r="AA292" s="12">
        <f>Y292*Z292</f>
        <v>90014.020800000013</v>
      </c>
      <c r="AB292" s="43">
        <v>1</v>
      </c>
      <c r="AC292" s="12">
        <f>AA292*AB292</f>
        <v>90014.020800000013</v>
      </c>
    </row>
    <row r="293" spans="1:29" s="1" customFormat="1" x14ac:dyDescent="0.2">
      <c r="A293" s="64"/>
      <c r="B293" s="71" t="s">
        <v>8</v>
      </c>
      <c r="C293" s="65"/>
      <c r="D293" s="64"/>
      <c r="E293" s="64"/>
      <c r="F293" s="64"/>
      <c r="G293" s="66"/>
      <c r="H293" s="64"/>
      <c r="I293" s="21"/>
      <c r="J293" s="21"/>
      <c r="K293" s="67">
        <f>SUM(K292:K292)</f>
        <v>81830.928000000014</v>
      </c>
      <c r="L293" s="67"/>
      <c r="M293" s="67">
        <f>SUM(M292:M292)</f>
        <v>0</v>
      </c>
      <c r="N293" s="67"/>
      <c r="O293" s="67">
        <f>SUM(O292:O292)</f>
        <v>0</v>
      </c>
      <c r="P293" s="67"/>
      <c r="Q293" s="67">
        <f>SUM(Q292:Q292)</f>
        <v>0</v>
      </c>
      <c r="R293" s="67"/>
      <c r="S293" s="67"/>
      <c r="T293" s="67"/>
      <c r="U293" s="67">
        <f>SUM(U292:U292)</f>
        <v>0</v>
      </c>
      <c r="V293" s="67"/>
      <c r="W293" s="67">
        <f t="shared" ref="W293:AA293" si="324">SUM(W292:W292)</f>
        <v>0</v>
      </c>
      <c r="X293" s="67">
        <f t="shared" si="324"/>
        <v>8183.0928000000013</v>
      </c>
      <c r="Y293" s="67">
        <f t="shared" si="324"/>
        <v>90014.020800000013</v>
      </c>
      <c r="Z293" s="72">
        <f t="shared" si="324"/>
        <v>1</v>
      </c>
      <c r="AA293" s="67">
        <f t="shared" si="324"/>
        <v>90014.020800000013</v>
      </c>
      <c r="AB293" s="43"/>
      <c r="AC293" s="67">
        <f>SUM(AC292)</f>
        <v>90014.020800000013</v>
      </c>
    </row>
    <row r="294" spans="1:29" s="36" customFormat="1" ht="13.5" customHeight="1" x14ac:dyDescent="0.2">
      <c r="A294" s="188" t="s">
        <v>171</v>
      </c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  <c r="AA294" s="189"/>
      <c r="AB294" s="37"/>
      <c r="AC294" s="37"/>
    </row>
    <row r="295" spans="1:29" s="64" customFormat="1" ht="12.75" customHeight="1" x14ac:dyDescent="0.2">
      <c r="A295" s="36">
        <v>1</v>
      </c>
      <c r="B295" s="69" t="s">
        <v>26</v>
      </c>
      <c r="C295" s="53"/>
      <c r="D295" s="36"/>
      <c r="E295" s="36"/>
      <c r="F295" s="36">
        <v>4</v>
      </c>
      <c r="G295" s="8"/>
      <c r="H295" s="36">
        <v>17697</v>
      </c>
      <c r="I295" s="51">
        <v>2.89</v>
      </c>
      <c r="J295" s="51">
        <v>1.6</v>
      </c>
      <c r="K295" s="12">
        <f t="shared" ref="K295:K296" si="325">H295*I295*J295</f>
        <v>81830.928000000014</v>
      </c>
      <c r="L295" s="40"/>
      <c r="M295" s="63"/>
      <c r="N295" s="36"/>
      <c r="O295" s="36"/>
      <c r="P295" s="36"/>
      <c r="Q295" s="36"/>
      <c r="R295" s="36"/>
      <c r="S295" s="36"/>
      <c r="T295" s="36"/>
      <c r="U295" s="39"/>
      <c r="V295" s="36"/>
      <c r="W295" s="39"/>
      <c r="X295" s="12">
        <f t="shared" ref="X295:X296" si="326">(K295+M295)*10/100</f>
        <v>8183.0928000000013</v>
      </c>
      <c r="Y295" s="12">
        <f t="shared" ref="Y295:Y296" si="327">K295+M295+O295+Q295+U295+W295+S295+X295</f>
        <v>90014.020800000013</v>
      </c>
      <c r="Z295" s="51">
        <v>1</v>
      </c>
      <c r="AA295" s="12">
        <f>Y295*Z295</f>
        <v>90014.020800000013</v>
      </c>
      <c r="AB295" s="43">
        <v>1</v>
      </c>
      <c r="AC295" s="12">
        <f>AA295*AB295</f>
        <v>90014.020800000013</v>
      </c>
    </row>
    <row r="296" spans="1:29" s="1" customFormat="1" ht="14.45" customHeight="1" x14ac:dyDescent="0.2">
      <c r="A296" s="36">
        <v>2</v>
      </c>
      <c r="B296" s="69" t="s">
        <v>26</v>
      </c>
      <c r="C296" s="53"/>
      <c r="D296" s="36"/>
      <c r="E296" s="36"/>
      <c r="F296" s="36">
        <v>4</v>
      </c>
      <c r="G296" s="8"/>
      <c r="H296" s="36">
        <v>17697</v>
      </c>
      <c r="I296" s="51">
        <v>2.89</v>
      </c>
      <c r="J296" s="51">
        <v>1.6</v>
      </c>
      <c r="K296" s="12">
        <f t="shared" si="325"/>
        <v>81830.928000000014</v>
      </c>
      <c r="L296" s="40"/>
      <c r="M296" s="63"/>
      <c r="N296" s="36"/>
      <c r="O296" s="36"/>
      <c r="P296" s="36"/>
      <c r="Q296" s="36"/>
      <c r="R296" s="36"/>
      <c r="S296" s="36"/>
      <c r="T296" s="36"/>
      <c r="U296" s="39"/>
      <c r="V296" s="36"/>
      <c r="W296" s="39"/>
      <c r="X296" s="12">
        <f t="shared" si="326"/>
        <v>8183.0928000000013</v>
      </c>
      <c r="Y296" s="12">
        <f t="shared" si="327"/>
        <v>90014.020800000013</v>
      </c>
      <c r="Z296" s="42">
        <v>0.5</v>
      </c>
      <c r="AA296" s="12">
        <f>Y296*Z296</f>
        <v>45007.010400000006</v>
      </c>
      <c r="AB296" s="43">
        <v>1</v>
      </c>
      <c r="AC296" s="12">
        <f>AA296*AB296</f>
        <v>45007.010400000006</v>
      </c>
    </row>
    <row r="297" spans="1:29" s="36" customFormat="1" x14ac:dyDescent="0.2">
      <c r="A297" s="64"/>
      <c r="B297" s="71" t="s">
        <v>8</v>
      </c>
      <c r="C297" s="65"/>
      <c r="D297" s="64"/>
      <c r="E297" s="64"/>
      <c r="F297" s="64"/>
      <c r="G297" s="66"/>
      <c r="H297" s="64"/>
      <c r="I297" s="21"/>
      <c r="J297" s="21"/>
      <c r="K297" s="67">
        <f>SUM(K295:K296)</f>
        <v>163661.85600000003</v>
      </c>
      <c r="L297" s="67"/>
      <c r="M297" s="67">
        <f>SUM(M295:M296)</f>
        <v>0</v>
      </c>
      <c r="N297" s="67"/>
      <c r="O297" s="67">
        <f>SUM(O295:O296)</f>
        <v>0</v>
      </c>
      <c r="P297" s="67"/>
      <c r="Q297" s="67">
        <f>SUM(Q295:Q296)</f>
        <v>0</v>
      </c>
      <c r="R297" s="67"/>
      <c r="S297" s="67"/>
      <c r="T297" s="67"/>
      <c r="U297" s="67">
        <f>SUM(U295:U296)</f>
        <v>0</v>
      </c>
      <c r="V297" s="67"/>
      <c r="W297" s="67">
        <f t="shared" ref="W297:AA297" si="328">SUM(W295:W296)</f>
        <v>0</v>
      </c>
      <c r="X297" s="67">
        <f t="shared" si="328"/>
        <v>16366.185600000003</v>
      </c>
      <c r="Y297" s="67">
        <f t="shared" si="328"/>
        <v>180028.04160000003</v>
      </c>
      <c r="Z297" s="72">
        <f t="shared" si="328"/>
        <v>1.5</v>
      </c>
      <c r="AA297" s="67">
        <f t="shared" si="328"/>
        <v>135021.03120000003</v>
      </c>
      <c r="AB297" s="67"/>
      <c r="AC297" s="67">
        <f>SUM(AC295:AC296)</f>
        <v>135021.03120000003</v>
      </c>
    </row>
    <row r="298" spans="1:29" s="64" customFormat="1" x14ac:dyDescent="0.2">
      <c r="A298" s="188" t="s">
        <v>170</v>
      </c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  <c r="AA298" s="189"/>
      <c r="AB298" s="37"/>
      <c r="AC298" s="37"/>
    </row>
    <row r="299" spans="1:29" s="1" customFormat="1" x14ac:dyDescent="0.2">
      <c r="A299" s="36">
        <v>1</v>
      </c>
      <c r="B299" s="69" t="s">
        <v>26</v>
      </c>
      <c r="C299" s="53"/>
      <c r="D299" s="36"/>
      <c r="E299" s="36"/>
      <c r="F299" s="36">
        <v>4</v>
      </c>
      <c r="G299" s="8"/>
      <c r="H299" s="36">
        <v>17697</v>
      </c>
      <c r="I299" s="51">
        <v>2.89</v>
      </c>
      <c r="J299" s="51">
        <v>1.6</v>
      </c>
      <c r="K299" s="12">
        <f t="shared" ref="K299" si="329">H299*I299*J299</f>
        <v>81830.928000000014</v>
      </c>
      <c r="L299" s="40"/>
      <c r="M299" s="63"/>
      <c r="N299" s="36"/>
      <c r="O299" s="36"/>
      <c r="P299" s="36"/>
      <c r="Q299" s="36"/>
      <c r="R299" s="36"/>
      <c r="S299" s="36"/>
      <c r="T299" s="36"/>
      <c r="U299" s="39"/>
      <c r="V299" s="36"/>
      <c r="W299" s="39"/>
      <c r="X299" s="12">
        <f t="shared" ref="X299" si="330">(K299+M299)*10/100</f>
        <v>8183.0928000000013</v>
      </c>
      <c r="Y299" s="12">
        <f t="shared" ref="Y299" si="331">K299+M299+O299+Q299+U299+W299+S299+X299</f>
        <v>90014.020800000013</v>
      </c>
      <c r="Z299" s="42">
        <v>1</v>
      </c>
      <c r="AA299" s="12">
        <f>Y299*Z299</f>
        <v>90014.020800000013</v>
      </c>
      <c r="AB299" s="43">
        <v>1</v>
      </c>
      <c r="AC299" s="12">
        <f>AA299*AB299</f>
        <v>90014.020800000013</v>
      </c>
    </row>
    <row r="300" spans="1:29" s="36" customFormat="1" x14ac:dyDescent="0.2">
      <c r="A300" s="64"/>
      <c r="B300" s="71" t="s">
        <v>8</v>
      </c>
      <c r="C300" s="65"/>
      <c r="D300" s="64"/>
      <c r="E300" s="64"/>
      <c r="F300" s="64"/>
      <c r="G300" s="66"/>
      <c r="H300" s="64"/>
      <c r="I300" s="21"/>
      <c r="J300" s="21"/>
      <c r="K300" s="67">
        <f>SUM(K299:K299)</f>
        <v>81830.928000000014</v>
      </c>
      <c r="L300" s="67"/>
      <c r="M300" s="67">
        <f>SUM(M299:M299)</f>
        <v>0</v>
      </c>
      <c r="N300" s="67"/>
      <c r="O300" s="67">
        <f>SUM(O299:O299)</f>
        <v>0</v>
      </c>
      <c r="P300" s="67"/>
      <c r="Q300" s="67">
        <f>SUM(Q299:Q299)</f>
        <v>0</v>
      </c>
      <c r="R300" s="67"/>
      <c r="S300" s="67"/>
      <c r="T300" s="67"/>
      <c r="U300" s="67">
        <f>SUM(U299:U299)</f>
        <v>0</v>
      </c>
      <c r="V300" s="67"/>
      <c r="W300" s="67">
        <f t="shared" ref="W300:AA300" si="332">SUM(W299:W299)</f>
        <v>0</v>
      </c>
      <c r="X300" s="67">
        <f t="shared" si="332"/>
        <v>8183.0928000000013</v>
      </c>
      <c r="Y300" s="67">
        <f t="shared" si="332"/>
        <v>90014.020800000013</v>
      </c>
      <c r="Z300" s="72">
        <f t="shared" si="332"/>
        <v>1</v>
      </c>
      <c r="AA300" s="67">
        <f t="shared" si="332"/>
        <v>90014.020800000013</v>
      </c>
      <c r="AB300" s="67"/>
      <c r="AC300" s="67">
        <f>SUM(AC299)</f>
        <v>90014.020800000013</v>
      </c>
    </row>
    <row r="301" spans="1:29" s="64" customFormat="1" ht="13.5" customHeight="1" x14ac:dyDescent="0.2">
      <c r="A301" s="188" t="s">
        <v>87</v>
      </c>
      <c r="B301" s="189"/>
      <c r="C301" s="189"/>
      <c r="D301" s="189"/>
      <c r="E301" s="189"/>
      <c r="F301" s="189"/>
      <c r="G301" s="189"/>
      <c r="H301" s="189"/>
      <c r="I301" s="189"/>
      <c r="J301" s="189"/>
      <c r="K301" s="189"/>
      <c r="L301" s="189"/>
      <c r="M301" s="189"/>
      <c r="N301" s="189"/>
      <c r="O301" s="189"/>
      <c r="P301" s="189"/>
      <c r="Q301" s="189"/>
      <c r="R301" s="189"/>
      <c r="S301" s="189"/>
      <c r="T301" s="189"/>
      <c r="U301" s="189"/>
      <c r="V301" s="189"/>
      <c r="W301" s="189"/>
      <c r="X301" s="189"/>
      <c r="Y301" s="189"/>
      <c r="Z301" s="189"/>
      <c r="AA301" s="189"/>
      <c r="AB301" s="37"/>
      <c r="AC301" s="37"/>
    </row>
    <row r="302" spans="1:29" s="1" customFormat="1" x14ac:dyDescent="0.2">
      <c r="A302" s="36">
        <v>1</v>
      </c>
      <c r="B302" s="69" t="s">
        <v>26</v>
      </c>
      <c r="C302" s="53"/>
      <c r="D302" s="36"/>
      <c r="E302" s="36"/>
      <c r="F302" s="36">
        <v>4</v>
      </c>
      <c r="G302" s="8"/>
      <c r="H302" s="36">
        <v>17697</v>
      </c>
      <c r="I302" s="51">
        <v>2.89</v>
      </c>
      <c r="J302" s="94" t="s">
        <v>453</v>
      </c>
      <c r="K302" s="12">
        <f t="shared" ref="K302" si="333">H302*I302*J302</f>
        <v>81830.928000000014</v>
      </c>
      <c r="L302" s="40"/>
      <c r="M302" s="63"/>
      <c r="N302" s="36"/>
      <c r="O302" s="36"/>
      <c r="P302" s="36"/>
      <c r="Q302" s="36"/>
      <c r="R302" s="36"/>
      <c r="S302" s="36"/>
      <c r="T302" s="36"/>
      <c r="U302" s="39"/>
      <c r="V302" s="36"/>
      <c r="W302" s="39"/>
      <c r="X302" s="12">
        <f t="shared" ref="X302" si="334">(K302+M302)*10/100</f>
        <v>8183.0928000000013</v>
      </c>
      <c r="Y302" s="12">
        <f t="shared" ref="Y302" si="335">K302+M302+O302+Q302+U302+W302+S302+X302</f>
        <v>90014.020800000013</v>
      </c>
      <c r="Z302" s="42">
        <v>0.25</v>
      </c>
      <c r="AA302" s="12">
        <f>Y302*Z302</f>
        <v>22503.505200000003</v>
      </c>
      <c r="AB302" s="43">
        <v>1</v>
      </c>
      <c r="AC302" s="12">
        <f>AA302*AB302</f>
        <v>22503.505200000003</v>
      </c>
    </row>
    <row r="303" spans="1:29" s="36" customFormat="1" x14ac:dyDescent="0.2">
      <c r="A303" s="64"/>
      <c r="B303" s="71" t="s">
        <v>8</v>
      </c>
      <c r="C303" s="65"/>
      <c r="D303" s="64"/>
      <c r="E303" s="64"/>
      <c r="F303" s="64"/>
      <c r="G303" s="66"/>
      <c r="H303" s="64"/>
      <c r="I303" s="21"/>
      <c r="J303" s="21"/>
      <c r="K303" s="67">
        <f>SUM(K302:K302)</f>
        <v>81830.928000000014</v>
      </c>
      <c r="L303" s="67"/>
      <c r="M303" s="67">
        <f>SUM(M302:M302)</f>
        <v>0</v>
      </c>
      <c r="N303" s="67"/>
      <c r="O303" s="67">
        <f>SUM(O302:O302)</f>
        <v>0</v>
      </c>
      <c r="P303" s="67"/>
      <c r="Q303" s="67">
        <f>SUM(Q302:Q302)</f>
        <v>0</v>
      </c>
      <c r="R303" s="67"/>
      <c r="S303" s="67"/>
      <c r="T303" s="67"/>
      <c r="U303" s="67">
        <f>SUM(U302:U302)</f>
        <v>0</v>
      </c>
      <c r="V303" s="67"/>
      <c r="W303" s="67">
        <f t="shared" ref="W303:AA303" si="336">SUM(W302:W302)</f>
        <v>0</v>
      </c>
      <c r="X303" s="67">
        <f t="shared" si="336"/>
        <v>8183.0928000000013</v>
      </c>
      <c r="Y303" s="67">
        <f t="shared" si="336"/>
        <v>90014.020800000013</v>
      </c>
      <c r="Z303" s="72">
        <f t="shared" si="336"/>
        <v>0.25</v>
      </c>
      <c r="AA303" s="67">
        <f t="shared" si="336"/>
        <v>22503.505200000003</v>
      </c>
      <c r="AB303" s="43"/>
      <c r="AC303" s="67">
        <f>SUM(AC302)</f>
        <v>22503.505200000003</v>
      </c>
    </row>
    <row r="304" spans="1:29" s="64" customFormat="1" ht="14.25" customHeight="1" x14ac:dyDescent="0.2">
      <c r="A304" s="188" t="s">
        <v>88</v>
      </c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189"/>
      <c r="M304" s="189"/>
      <c r="N304" s="189"/>
      <c r="O304" s="189"/>
      <c r="P304" s="189"/>
      <c r="Q304" s="189"/>
      <c r="R304" s="189"/>
      <c r="S304" s="189"/>
      <c r="T304" s="189"/>
      <c r="U304" s="189"/>
      <c r="V304" s="189"/>
      <c r="W304" s="189"/>
      <c r="X304" s="189"/>
      <c r="Y304" s="189"/>
      <c r="Z304" s="189"/>
      <c r="AA304" s="189"/>
      <c r="AB304" s="37"/>
      <c r="AC304" s="37"/>
    </row>
    <row r="305" spans="1:29" s="1" customFormat="1" ht="14.45" customHeight="1" x14ac:dyDescent="0.2">
      <c r="A305" s="36">
        <v>1</v>
      </c>
      <c r="B305" s="69" t="s">
        <v>26</v>
      </c>
      <c r="C305" s="53"/>
      <c r="D305" s="36"/>
      <c r="E305" s="36"/>
      <c r="F305" s="36">
        <v>4</v>
      </c>
      <c r="G305" s="8"/>
      <c r="H305" s="36">
        <v>17697</v>
      </c>
      <c r="I305" s="51">
        <v>2.89</v>
      </c>
      <c r="J305" s="94" t="s">
        <v>453</v>
      </c>
      <c r="K305" s="12">
        <f t="shared" ref="K305" si="337">H305*I305*J305</f>
        <v>81830.928000000014</v>
      </c>
      <c r="L305" s="40"/>
      <c r="M305" s="63"/>
      <c r="N305" s="36"/>
      <c r="O305" s="36"/>
      <c r="P305" s="36"/>
      <c r="Q305" s="36"/>
      <c r="R305" s="36"/>
      <c r="S305" s="36"/>
      <c r="T305" s="36"/>
      <c r="U305" s="39"/>
      <c r="V305" s="36"/>
      <c r="W305" s="39"/>
      <c r="X305" s="12">
        <f t="shared" ref="X305" si="338">(K305+M305)*10/100</f>
        <v>8183.0928000000013</v>
      </c>
      <c r="Y305" s="12">
        <f t="shared" ref="Y305" si="339">K305+M305+O305+Q305+U305+W305+S305+X305</f>
        <v>90014.020800000013</v>
      </c>
      <c r="Z305" s="42">
        <v>1</v>
      </c>
      <c r="AA305" s="12">
        <f>Y305*Z305</f>
        <v>90014.020800000013</v>
      </c>
      <c r="AB305" s="43">
        <v>1</v>
      </c>
      <c r="AC305" s="12">
        <f>AA305*AB305</f>
        <v>90014.020800000013</v>
      </c>
    </row>
    <row r="306" spans="1:29" s="36" customFormat="1" x14ac:dyDescent="0.2">
      <c r="A306" s="64"/>
      <c r="B306" s="71" t="s">
        <v>8</v>
      </c>
      <c r="C306" s="65"/>
      <c r="D306" s="64"/>
      <c r="E306" s="64"/>
      <c r="F306" s="64"/>
      <c r="G306" s="66"/>
      <c r="H306" s="64"/>
      <c r="I306" s="21"/>
      <c r="J306" s="21"/>
      <c r="K306" s="67">
        <f>SUM(K305:K305)</f>
        <v>81830.928000000014</v>
      </c>
      <c r="L306" s="67"/>
      <c r="M306" s="67">
        <f>SUM(M305:M305)</f>
        <v>0</v>
      </c>
      <c r="N306" s="67"/>
      <c r="O306" s="67">
        <f>SUM(O305:O305)</f>
        <v>0</v>
      </c>
      <c r="P306" s="67"/>
      <c r="Q306" s="67">
        <f>SUM(Q305:Q305)</f>
        <v>0</v>
      </c>
      <c r="R306" s="67"/>
      <c r="S306" s="67"/>
      <c r="T306" s="67"/>
      <c r="U306" s="67">
        <f>SUM(U305:U305)</f>
        <v>0</v>
      </c>
      <c r="V306" s="67"/>
      <c r="W306" s="67">
        <f t="shared" ref="W306:AA306" si="340">SUM(W305:W305)</f>
        <v>0</v>
      </c>
      <c r="X306" s="67">
        <f t="shared" si="340"/>
        <v>8183.0928000000013</v>
      </c>
      <c r="Y306" s="67">
        <f t="shared" si="340"/>
        <v>90014.020800000013</v>
      </c>
      <c r="Z306" s="72">
        <f t="shared" si="340"/>
        <v>1</v>
      </c>
      <c r="AA306" s="67">
        <f t="shared" si="340"/>
        <v>90014.020800000013</v>
      </c>
      <c r="AB306" s="43"/>
      <c r="AC306" s="67">
        <f>SUM(AC305)</f>
        <v>90014.020800000013</v>
      </c>
    </row>
    <row r="307" spans="1:29" s="64" customFormat="1" ht="13.5" customHeight="1" x14ac:dyDescent="0.2">
      <c r="A307" s="188" t="s">
        <v>97</v>
      </c>
      <c r="B307" s="189"/>
      <c r="C307" s="189"/>
      <c r="D307" s="189"/>
      <c r="E307" s="189"/>
      <c r="F307" s="189"/>
      <c r="G307" s="189"/>
      <c r="H307" s="189"/>
      <c r="I307" s="189"/>
      <c r="J307" s="189"/>
      <c r="K307" s="189"/>
      <c r="L307" s="189"/>
      <c r="M307" s="189"/>
      <c r="N307" s="189"/>
      <c r="O307" s="189"/>
      <c r="P307" s="189"/>
      <c r="Q307" s="189"/>
      <c r="R307" s="189"/>
      <c r="S307" s="189"/>
      <c r="T307" s="189"/>
      <c r="U307" s="189"/>
      <c r="V307" s="189"/>
      <c r="W307" s="189"/>
      <c r="X307" s="189"/>
      <c r="Y307" s="189"/>
      <c r="Z307" s="189"/>
      <c r="AA307" s="189"/>
      <c r="AB307" s="37"/>
      <c r="AC307" s="37"/>
    </row>
    <row r="308" spans="1:29" s="1" customFormat="1" x14ac:dyDescent="0.2">
      <c r="A308" s="36">
        <v>1</v>
      </c>
      <c r="B308" s="69" t="s">
        <v>26</v>
      </c>
      <c r="C308" s="53"/>
      <c r="D308" s="36"/>
      <c r="E308" s="36"/>
      <c r="F308" s="36">
        <v>4</v>
      </c>
      <c r="G308" s="8"/>
      <c r="H308" s="36">
        <v>17697</v>
      </c>
      <c r="I308" s="20">
        <v>2.89</v>
      </c>
      <c r="J308" s="94" t="s">
        <v>453</v>
      </c>
      <c r="K308" s="12">
        <f t="shared" ref="K308" si="341">H308*I308*J308</f>
        <v>81830.928000000014</v>
      </c>
      <c r="L308" s="40"/>
      <c r="M308" s="63"/>
      <c r="N308" s="36"/>
      <c r="O308" s="36"/>
      <c r="P308" s="36"/>
      <c r="Q308" s="36"/>
      <c r="R308" s="36"/>
      <c r="S308" s="36"/>
      <c r="T308" s="36"/>
      <c r="U308" s="39"/>
      <c r="V308" s="36"/>
      <c r="W308" s="39"/>
      <c r="X308" s="12">
        <f t="shared" ref="X308" si="342">(K308+M308)*10/100</f>
        <v>8183.0928000000013</v>
      </c>
      <c r="Y308" s="12">
        <f t="shared" ref="Y308" si="343">K308+M308+O308+Q308+U308+W308+S308+X308</f>
        <v>90014.020800000013</v>
      </c>
      <c r="Z308" s="42">
        <v>0.5</v>
      </c>
      <c r="AA308" s="12">
        <f>Y308*Z308</f>
        <v>45007.010400000006</v>
      </c>
      <c r="AB308" s="43">
        <v>1</v>
      </c>
      <c r="AC308" s="12">
        <f>AA308*AB308</f>
        <v>45007.010400000006</v>
      </c>
    </row>
    <row r="309" spans="1:29" s="36" customFormat="1" x14ac:dyDescent="0.2">
      <c r="A309" s="64"/>
      <c r="B309" s="71" t="s">
        <v>8</v>
      </c>
      <c r="C309" s="65"/>
      <c r="D309" s="64"/>
      <c r="E309" s="64"/>
      <c r="F309" s="64"/>
      <c r="G309" s="66"/>
      <c r="H309" s="64"/>
      <c r="I309" s="21"/>
      <c r="J309" s="21"/>
      <c r="K309" s="67">
        <f>SUM(K308:K308)</f>
        <v>81830.928000000014</v>
      </c>
      <c r="L309" s="67"/>
      <c r="M309" s="67">
        <f>SUM(M308:M308)</f>
        <v>0</v>
      </c>
      <c r="N309" s="67"/>
      <c r="O309" s="67">
        <f>SUM(O308:O308)</f>
        <v>0</v>
      </c>
      <c r="P309" s="67"/>
      <c r="Q309" s="67">
        <f>SUM(Q308:Q308)</f>
        <v>0</v>
      </c>
      <c r="R309" s="67"/>
      <c r="S309" s="67"/>
      <c r="T309" s="67"/>
      <c r="U309" s="67">
        <f>SUM(U308:U308)</f>
        <v>0</v>
      </c>
      <c r="V309" s="67"/>
      <c r="W309" s="67">
        <f t="shared" ref="W309:AA309" si="344">SUM(W308:W308)</f>
        <v>0</v>
      </c>
      <c r="X309" s="67">
        <f t="shared" ref="X309" si="345">SUM(X308:X308)</f>
        <v>8183.0928000000013</v>
      </c>
      <c r="Y309" s="67">
        <f t="shared" si="344"/>
        <v>90014.020800000013</v>
      </c>
      <c r="Z309" s="72">
        <f t="shared" si="344"/>
        <v>0.5</v>
      </c>
      <c r="AA309" s="67">
        <f t="shared" si="344"/>
        <v>45007.010400000006</v>
      </c>
      <c r="AB309" s="43"/>
      <c r="AC309" s="67">
        <f>SUM(AC308)</f>
        <v>45007.010400000006</v>
      </c>
    </row>
    <row r="310" spans="1:29" s="64" customFormat="1" x14ac:dyDescent="0.2">
      <c r="A310" s="188" t="s">
        <v>118</v>
      </c>
      <c r="B310" s="189"/>
      <c r="C310" s="189"/>
      <c r="D310" s="189"/>
      <c r="E310" s="189"/>
      <c r="F310" s="189"/>
      <c r="G310" s="189"/>
      <c r="H310" s="189"/>
      <c r="I310" s="189"/>
      <c r="J310" s="189"/>
      <c r="K310" s="189"/>
      <c r="L310" s="189"/>
      <c r="M310" s="189"/>
      <c r="N310" s="189"/>
      <c r="O310" s="189"/>
      <c r="P310" s="189"/>
      <c r="Q310" s="189"/>
      <c r="R310" s="189"/>
      <c r="S310" s="189"/>
      <c r="T310" s="189"/>
      <c r="U310" s="189"/>
      <c r="V310" s="189"/>
      <c r="W310" s="189"/>
      <c r="X310" s="189"/>
      <c r="Y310" s="189"/>
      <c r="Z310" s="189"/>
      <c r="AA310" s="189"/>
      <c r="AB310" s="37"/>
      <c r="AC310" s="37"/>
    </row>
    <row r="311" spans="1:29" s="1" customFormat="1" x14ac:dyDescent="0.2">
      <c r="A311" s="36">
        <v>1</v>
      </c>
      <c r="B311" s="69" t="s">
        <v>26</v>
      </c>
      <c r="C311" s="53"/>
      <c r="D311" s="36"/>
      <c r="E311" s="36"/>
      <c r="F311" s="36">
        <v>4</v>
      </c>
      <c r="G311" s="8"/>
      <c r="H311" s="36">
        <v>17697</v>
      </c>
      <c r="I311" s="51">
        <v>2.89</v>
      </c>
      <c r="J311" s="94" t="s">
        <v>453</v>
      </c>
      <c r="K311" s="12">
        <f t="shared" ref="K311" si="346">H311*I311*J311</f>
        <v>81830.928000000014</v>
      </c>
      <c r="L311" s="40"/>
      <c r="M311" s="63"/>
      <c r="N311" s="36"/>
      <c r="O311" s="36"/>
      <c r="P311" s="36"/>
      <c r="Q311" s="36"/>
      <c r="R311" s="36"/>
      <c r="S311" s="36"/>
      <c r="T311" s="36"/>
      <c r="U311" s="39"/>
      <c r="V311" s="36"/>
      <c r="W311" s="39"/>
      <c r="X311" s="12">
        <f t="shared" ref="X311" si="347">(K311+M311)*10/100</f>
        <v>8183.0928000000013</v>
      </c>
      <c r="Y311" s="12">
        <f t="shared" ref="Y311" si="348">K311+M311+O311+Q311+U311+W311+S311+X311</f>
        <v>90014.020800000013</v>
      </c>
      <c r="Z311" s="42">
        <v>0.5</v>
      </c>
      <c r="AA311" s="12">
        <f>Y311*Z311</f>
        <v>45007.010400000006</v>
      </c>
      <c r="AB311" s="43">
        <v>1</v>
      </c>
      <c r="AC311" s="12">
        <f>AA311*AB311</f>
        <v>45007.010400000006</v>
      </c>
    </row>
    <row r="312" spans="1:29" s="36" customFormat="1" x14ac:dyDescent="0.2">
      <c r="A312" s="64"/>
      <c r="B312" s="71" t="s">
        <v>8</v>
      </c>
      <c r="C312" s="65"/>
      <c r="D312" s="64"/>
      <c r="E312" s="64"/>
      <c r="F312" s="64"/>
      <c r="G312" s="66"/>
      <c r="H312" s="64"/>
      <c r="I312" s="21"/>
      <c r="J312" s="21"/>
      <c r="K312" s="67">
        <f>SUM(K311:K311)</f>
        <v>81830.928000000014</v>
      </c>
      <c r="L312" s="67"/>
      <c r="M312" s="67">
        <f>SUM(M311:M311)</f>
        <v>0</v>
      </c>
      <c r="N312" s="67"/>
      <c r="O312" s="67">
        <f>SUM(O311:O311)</f>
        <v>0</v>
      </c>
      <c r="P312" s="67"/>
      <c r="Q312" s="67">
        <f>SUM(Q311:Q311)</f>
        <v>0</v>
      </c>
      <c r="R312" s="67"/>
      <c r="S312" s="67"/>
      <c r="T312" s="67"/>
      <c r="U312" s="67">
        <f>SUM(U311:U311)</f>
        <v>0</v>
      </c>
      <c r="V312" s="67"/>
      <c r="W312" s="67">
        <f t="shared" ref="W312:AA312" si="349">SUM(W311:W311)</f>
        <v>0</v>
      </c>
      <c r="X312" s="67">
        <f t="shared" si="349"/>
        <v>8183.0928000000013</v>
      </c>
      <c r="Y312" s="67">
        <f t="shared" si="349"/>
        <v>90014.020800000013</v>
      </c>
      <c r="Z312" s="72">
        <f t="shared" si="349"/>
        <v>0.5</v>
      </c>
      <c r="AA312" s="67">
        <f t="shared" si="349"/>
        <v>45007.010400000006</v>
      </c>
      <c r="AB312" s="43"/>
      <c r="AC312" s="67">
        <f>SUM(AC311)</f>
        <v>45007.010400000006</v>
      </c>
    </row>
    <row r="313" spans="1:29" s="64" customFormat="1" ht="14.25" customHeight="1" x14ac:dyDescent="0.2">
      <c r="A313" s="188" t="s">
        <v>125</v>
      </c>
      <c r="B313" s="189"/>
      <c r="C313" s="189"/>
      <c r="D313" s="189"/>
      <c r="E313" s="189"/>
      <c r="F313" s="189"/>
      <c r="G313" s="189"/>
      <c r="H313" s="189"/>
      <c r="I313" s="189"/>
      <c r="J313" s="189"/>
      <c r="K313" s="189"/>
      <c r="L313" s="189"/>
      <c r="M313" s="189"/>
      <c r="N313" s="189"/>
      <c r="O313" s="189"/>
      <c r="P313" s="189"/>
      <c r="Q313" s="189"/>
      <c r="R313" s="189"/>
      <c r="S313" s="189"/>
      <c r="T313" s="189"/>
      <c r="U313" s="189"/>
      <c r="V313" s="189"/>
      <c r="W313" s="189"/>
      <c r="X313" s="189"/>
      <c r="Y313" s="189"/>
      <c r="Z313" s="189"/>
      <c r="AA313" s="189"/>
      <c r="AB313" s="37"/>
      <c r="AC313" s="37"/>
    </row>
    <row r="314" spans="1:29" s="1" customFormat="1" x14ac:dyDescent="0.2">
      <c r="A314" s="36">
        <v>1</v>
      </c>
      <c r="B314" s="69" t="s">
        <v>26</v>
      </c>
      <c r="C314" s="53"/>
      <c r="D314" s="36"/>
      <c r="E314" s="36"/>
      <c r="F314" s="36">
        <v>4</v>
      </c>
      <c r="G314" s="8"/>
      <c r="H314" s="36">
        <v>17697</v>
      </c>
      <c r="I314" s="51">
        <v>2.89</v>
      </c>
      <c r="J314" s="94" t="s">
        <v>453</v>
      </c>
      <c r="K314" s="12">
        <f t="shared" ref="K314" si="350">H314*I314*J314</f>
        <v>81830.928000000014</v>
      </c>
      <c r="L314" s="40"/>
      <c r="M314" s="63"/>
      <c r="N314" s="36"/>
      <c r="O314" s="36"/>
      <c r="P314" s="36"/>
      <c r="Q314" s="36"/>
      <c r="R314" s="36"/>
      <c r="S314" s="36"/>
      <c r="T314" s="36"/>
      <c r="U314" s="39"/>
      <c r="V314" s="36"/>
      <c r="W314" s="39"/>
      <c r="X314" s="12">
        <f t="shared" ref="X314" si="351">(K314+M314)*10/100</f>
        <v>8183.0928000000013</v>
      </c>
      <c r="Y314" s="12">
        <f t="shared" ref="Y314" si="352">K314+M314+O314+Q314+U314+W314+S314+X314</f>
        <v>90014.020800000013</v>
      </c>
      <c r="Z314" s="42">
        <v>0.5</v>
      </c>
      <c r="AA314" s="12">
        <f>Y314*Z314</f>
        <v>45007.010400000006</v>
      </c>
      <c r="AB314" s="43">
        <v>1</v>
      </c>
      <c r="AC314" s="12">
        <f>AA314*AB314</f>
        <v>45007.010400000006</v>
      </c>
    </row>
    <row r="315" spans="1:29" s="36" customFormat="1" x14ac:dyDescent="0.2">
      <c r="A315" s="64"/>
      <c r="B315" s="71" t="s">
        <v>8</v>
      </c>
      <c r="C315" s="65"/>
      <c r="D315" s="64"/>
      <c r="E315" s="64"/>
      <c r="F315" s="64"/>
      <c r="G315" s="66"/>
      <c r="H315" s="64"/>
      <c r="I315" s="21"/>
      <c r="J315" s="21"/>
      <c r="K315" s="67">
        <f>SUM(K314:K314)</f>
        <v>81830.928000000014</v>
      </c>
      <c r="L315" s="67"/>
      <c r="M315" s="67">
        <f>SUM(M314:M314)</f>
        <v>0</v>
      </c>
      <c r="N315" s="67"/>
      <c r="O315" s="67">
        <f>SUM(O314:O314)</f>
        <v>0</v>
      </c>
      <c r="P315" s="67"/>
      <c r="Q315" s="67">
        <f>SUM(Q314:Q314)</f>
        <v>0</v>
      </c>
      <c r="R315" s="67"/>
      <c r="S315" s="67"/>
      <c r="T315" s="67"/>
      <c r="U315" s="67">
        <f>SUM(U314:U314)</f>
        <v>0</v>
      </c>
      <c r="V315" s="67"/>
      <c r="W315" s="67">
        <f t="shared" ref="W315:AA315" si="353">SUM(W314:W314)</f>
        <v>0</v>
      </c>
      <c r="X315" s="67">
        <f t="shared" si="353"/>
        <v>8183.0928000000013</v>
      </c>
      <c r="Y315" s="67">
        <f t="shared" si="353"/>
        <v>90014.020800000013</v>
      </c>
      <c r="Z315" s="72">
        <f t="shared" si="353"/>
        <v>0.5</v>
      </c>
      <c r="AA315" s="67">
        <f t="shared" si="353"/>
        <v>45007.010400000006</v>
      </c>
      <c r="AB315" s="43"/>
      <c r="AC315" s="67">
        <f>SUM(AC314)</f>
        <v>45007.010400000006</v>
      </c>
    </row>
    <row r="316" spans="1:29" s="64" customFormat="1" ht="13.5" customHeight="1" x14ac:dyDescent="0.2">
      <c r="A316" s="188" t="s">
        <v>120</v>
      </c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37"/>
      <c r="AC316" s="37"/>
    </row>
    <row r="317" spans="1:29" s="1" customFormat="1" x14ac:dyDescent="0.2">
      <c r="A317" s="36">
        <v>1</v>
      </c>
      <c r="B317" s="69" t="s">
        <v>26</v>
      </c>
      <c r="C317" s="53"/>
      <c r="D317" s="36"/>
      <c r="E317" s="36"/>
      <c r="F317" s="36">
        <v>4</v>
      </c>
      <c r="G317" s="8"/>
      <c r="H317" s="36">
        <v>17697</v>
      </c>
      <c r="I317" s="51">
        <v>2.89</v>
      </c>
      <c r="J317" s="94" t="s">
        <v>453</v>
      </c>
      <c r="K317" s="12">
        <f t="shared" ref="K317" si="354">H317*I317*J317</f>
        <v>81830.928000000014</v>
      </c>
      <c r="L317" s="40"/>
      <c r="M317" s="63"/>
      <c r="N317" s="36"/>
      <c r="O317" s="36"/>
      <c r="P317" s="36"/>
      <c r="Q317" s="36"/>
      <c r="R317" s="36"/>
      <c r="S317" s="36"/>
      <c r="T317" s="36"/>
      <c r="U317" s="39"/>
      <c r="V317" s="36"/>
      <c r="W317" s="39"/>
      <c r="X317" s="12">
        <f t="shared" ref="X317" si="355">(K317+M317)*10/100</f>
        <v>8183.0928000000013</v>
      </c>
      <c r="Y317" s="12">
        <f t="shared" ref="Y317" si="356">K317+M317+O317+Q317+U317+W317+S317+X317</f>
        <v>90014.020800000013</v>
      </c>
      <c r="Z317" s="42">
        <v>0.5</v>
      </c>
      <c r="AA317" s="12">
        <f>Y317*Z317</f>
        <v>45007.010400000006</v>
      </c>
      <c r="AB317" s="43">
        <v>1</v>
      </c>
      <c r="AC317" s="12">
        <f>AA317*AB317</f>
        <v>45007.010400000006</v>
      </c>
    </row>
    <row r="318" spans="1:29" s="36" customFormat="1" ht="12.75" customHeight="1" x14ac:dyDescent="0.2">
      <c r="A318" s="64"/>
      <c r="B318" s="71" t="s">
        <v>8</v>
      </c>
      <c r="C318" s="65"/>
      <c r="D318" s="64"/>
      <c r="E318" s="64"/>
      <c r="F318" s="64"/>
      <c r="G318" s="66"/>
      <c r="H318" s="64"/>
      <c r="I318" s="21"/>
      <c r="J318" s="21"/>
      <c r="K318" s="67">
        <f>SUM(K317:K317)</f>
        <v>81830.928000000014</v>
      </c>
      <c r="L318" s="67"/>
      <c r="M318" s="67">
        <f>SUM(M317:M317)</f>
        <v>0</v>
      </c>
      <c r="N318" s="67"/>
      <c r="O318" s="67">
        <f>SUM(O317:O317)</f>
        <v>0</v>
      </c>
      <c r="P318" s="67"/>
      <c r="Q318" s="67">
        <f>SUM(Q317:Q317)</f>
        <v>0</v>
      </c>
      <c r="R318" s="67"/>
      <c r="S318" s="67"/>
      <c r="T318" s="67"/>
      <c r="U318" s="67">
        <f>SUM(U317:U317)</f>
        <v>0</v>
      </c>
      <c r="V318" s="67"/>
      <c r="W318" s="67">
        <f t="shared" ref="W318:AA318" si="357">SUM(W317:W317)</f>
        <v>0</v>
      </c>
      <c r="X318" s="67">
        <f t="shared" si="357"/>
        <v>8183.0928000000013</v>
      </c>
      <c r="Y318" s="67">
        <f t="shared" si="357"/>
        <v>90014.020800000013</v>
      </c>
      <c r="Z318" s="72">
        <f t="shared" si="357"/>
        <v>0.5</v>
      </c>
      <c r="AA318" s="67">
        <f t="shared" si="357"/>
        <v>45007.010400000006</v>
      </c>
      <c r="AB318" s="43"/>
      <c r="AC318" s="67">
        <f>SUM(AC317)</f>
        <v>45007.010400000006</v>
      </c>
    </row>
    <row r="319" spans="1:29" s="64" customFormat="1" ht="13.5" customHeight="1" x14ac:dyDescent="0.2">
      <c r="A319" s="188" t="s">
        <v>96</v>
      </c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  <c r="AA319" s="189"/>
      <c r="AB319" s="37"/>
      <c r="AC319" s="37"/>
    </row>
    <row r="320" spans="1:29" s="1" customFormat="1" x14ac:dyDescent="0.2">
      <c r="A320" s="36">
        <v>1</v>
      </c>
      <c r="B320" s="69" t="s">
        <v>26</v>
      </c>
      <c r="C320" s="53"/>
      <c r="D320" s="36"/>
      <c r="E320" s="36"/>
      <c r="F320" s="36">
        <v>4</v>
      </c>
      <c r="G320" s="8"/>
      <c r="H320" s="36">
        <v>17697</v>
      </c>
      <c r="I320" s="20">
        <v>2.89</v>
      </c>
      <c r="J320" s="94" t="s">
        <v>453</v>
      </c>
      <c r="K320" s="12">
        <f t="shared" ref="K320" si="358">H320*I320*J320</f>
        <v>81830.928000000014</v>
      </c>
      <c r="L320" s="40"/>
      <c r="M320" s="63"/>
      <c r="N320" s="36"/>
      <c r="O320" s="36"/>
      <c r="P320" s="36"/>
      <c r="Q320" s="36"/>
      <c r="R320" s="36"/>
      <c r="S320" s="36"/>
      <c r="T320" s="36"/>
      <c r="U320" s="39"/>
      <c r="V320" s="36"/>
      <c r="W320" s="39"/>
      <c r="X320" s="12">
        <f t="shared" ref="X320" si="359">(K320+M320)*10/100</f>
        <v>8183.0928000000013</v>
      </c>
      <c r="Y320" s="12">
        <f t="shared" ref="Y320" si="360">K320+M320+O320+Q320+U320+W320+S320+X320</f>
        <v>90014.020800000013</v>
      </c>
      <c r="Z320" s="42">
        <v>0.25</v>
      </c>
      <c r="AA320" s="12">
        <f>Y320*Z320</f>
        <v>22503.505200000003</v>
      </c>
      <c r="AB320" s="43">
        <v>1</v>
      </c>
      <c r="AC320" s="12">
        <f>AA320*AB320</f>
        <v>22503.505200000003</v>
      </c>
    </row>
    <row r="321" spans="1:29" s="36" customFormat="1" x14ac:dyDescent="0.2">
      <c r="A321" s="64"/>
      <c r="B321" s="71" t="s">
        <v>8</v>
      </c>
      <c r="C321" s="65"/>
      <c r="D321" s="64"/>
      <c r="E321" s="64"/>
      <c r="F321" s="64"/>
      <c r="G321" s="66"/>
      <c r="H321" s="64"/>
      <c r="I321" s="21"/>
      <c r="J321" s="21"/>
      <c r="K321" s="67">
        <f>SUM(K320:K320)</f>
        <v>81830.928000000014</v>
      </c>
      <c r="L321" s="67"/>
      <c r="M321" s="67">
        <f>SUM(M320:M320)</f>
        <v>0</v>
      </c>
      <c r="N321" s="67"/>
      <c r="O321" s="67">
        <f>SUM(O320:O320)</f>
        <v>0</v>
      </c>
      <c r="P321" s="67"/>
      <c r="Q321" s="67">
        <f>SUM(Q320:Q320)</f>
        <v>0</v>
      </c>
      <c r="R321" s="67"/>
      <c r="S321" s="67"/>
      <c r="T321" s="67"/>
      <c r="U321" s="67">
        <f>SUM(U320:U320)</f>
        <v>0</v>
      </c>
      <c r="V321" s="67"/>
      <c r="W321" s="67">
        <f t="shared" ref="W321:AA321" si="361">SUM(W320:W320)</f>
        <v>0</v>
      </c>
      <c r="X321" s="67">
        <f t="shared" ref="X321" si="362">SUM(X320:X320)</f>
        <v>8183.0928000000013</v>
      </c>
      <c r="Y321" s="67">
        <f t="shared" si="361"/>
        <v>90014.020800000013</v>
      </c>
      <c r="Z321" s="72">
        <f t="shared" si="361"/>
        <v>0.25</v>
      </c>
      <c r="AA321" s="67">
        <f t="shared" si="361"/>
        <v>22503.505200000003</v>
      </c>
      <c r="AB321" s="67"/>
      <c r="AC321" s="67">
        <f>SUM(AC320)</f>
        <v>22503.505200000003</v>
      </c>
    </row>
    <row r="322" spans="1:29" s="64" customFormat="1" ht="14.25" customHeight="1" x14ac:dyDescent="0.2">
      <c r="A322" s="188" t="s">
        <v>98</v>
      </c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  <c r="Z322" s="189"/>
      <c r="AA322" s="189"/>
      <c r="AB322" s="37"/>
      <c r="AC322" s="37"/>
    </row>
    <row r="323" spans="1:29" s="1" customFormat="1" x14ac:dyDescent="0.2">
      <c r="A323" s="36">
        <v>1</v>
      </c>
      <c r="B323" s="69" t="s">
        <v>26</v>
      </c>
      <c r="C323" s="53"/>
      <c r="D323" s="36"/>
      <c r="E323" s="36"/>
      <c r="F323" s="36">
        <v>4</v>
      </c>
      <c r="G323" s="8"/>
      <c r="H323" s="36">
        <v>17697</v>
      </c>
      <c r="I323" s="20">
        <v>2.89</v>
      </c>
      <c r="J323" s="94" t="s">
        <v>453</v>
      </c>
      <c r="K323" s="12">
        <f t="shared" ref="K323" si="363">H323*I323*J323</f>
        <v>81830.928000000014</v>
      </c>
      <c r="L323" s="40"/>
      <c r="M323" s="63"/>
      <c r="N323" s="36"/>
      <c r="O323" s="36"/>
      <c r="P323" s="36"/>
      <c r="Q323" s="36"/>
      <c r="R323" s="36"/>
      <c r="S323" s="36"/>
      <c r="T323" s="36"/>
      <c r="U323" s="39"/>
      <c r="V323" s="36"/>
      <c r="W323" s="39"/>
      <c r="X323" s="12">
        <f t="shared" ref="X323" si="364">(K323+M323)*10/100</f>
        <v>8183.0928000000013</v>
      </c>
      <c r="Y323" s="12">
        <f t="shared" ref="Y323" si="365">K323+M323+O323+Q323+U323+W323+S323+X323</f>
        <v>90014.020800000013</v>
      </c>
      <c r="Z323" s="42">
        <v>0.5</v>
      </c>
      <c r="AA323" s="12">
        <f>Y323*Z323</f>
        <v>45007.010400000006</v>
      </c>
      <c r="AB323" s="43">
        <v>1</v>
      </c>
      <c r="AC323" s="12">
        <f>AA323*AB323</f>
        <v>45007.010400000006</v>
      </c>
    </row>
    <row r="324" spans="1:29" s="36" customFormat="1" x14ac:dyDescent="0.2">
      <c r="A324" s="64"/>
      <c r="B324" s="71" t="s">
        <v>8</v>
      </c>
      <c r="C324" s="65"/>
      <c r="D324" s="64"/>
      <c r="E324" s="64"/>
      <c r="F324" s="64"/>
      <c r="G324" s="66"/>
      <c r="H324" s="64"/>
      <c r="I324" s="21"/>
      <c r="J324" s="21"/>
      <c r="K324" s="67">
        <f>SUM(K323:K323)</f>
        <v>81830.928000000014</v>
      </c>
      <c r="L324" s="67"/>
      <c r="M324" s="67">
        <f>SUM(M323:M323)</f>
        <v>0</v>
      </c>
      <c r="N324" s="67"/>
      <c r="O324" s="67">
        <f>SUM(O323:O323)</f>
        <v>0</v>
      </c>
      <c r="P324" s="67"/>
      <c r="Q324" s="67">
        <f>SUM(Q323:Q323)</f>
        <v>0</v>
      </c>
      <c r="R324" s="67"/>
      <c r="S324" s="67"/>
      <c r="T324" s="67"/>
      <c r="U324" s="67">
        <f>SUM(U323:U323)</f>
        <v>0</v>
      </c>
      <c r="V324" s="67"/>
      <c r="W324" s="67">
        <f t="shared" ref="W324:AA324" si="366">SUM(W323:W323)</f>
        <v>0</v>
      </c>
      <c r="X324" s="67">
        <f t="shared" si="366"/>
        <v>8183.0928000000013</v>
      </c>
      <c r="Y324" s="67">
        <f t="shared" si="366"/>
        <v>90014.020800000013</v>
      </c>
      <c r="Z324" s="72">
        <f t="shared" si="366"/>
        <v>0.5</v>
      </c>
      <c r="AA324" s="67">
        <f t="shared" si="366"/>
        <v>45007.010400000006</v>
      </c>
      <c r="AB324" s="67"/>
      <c r="AC324" s="67">
        <f>SUM(AC323)</f>
        <v>45007.010400000006</v>
      </c>
    </row>
    <row r="325" spans="1:29" s="64" customFormat="1" ht="13.5" customHeight="1" x14ac:dyDescent="0.2">
      <c r="A325" s="188" t="s">
        <v>121</v>
      </c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  <c r="W325" s="189"/>
      <c r="X325" s="189"/>
      <c r="Y325" s="189"/>
      <c r="Z325" s="189"/>
      <c r="AA325" s="189"/>
      <c r="AB325" s="37"/>
      <c r="AC325" s="37"/>
    </row>
    <row r="326" spans="1:29" s="1" customFormat="1" ht="13.9" customHeight="1" x14ac:dyDescent="0.2">
      <c r="A326" s="36">
        <v>1</v>
      </c>
      <c r="B326" s="69" t="s">
        <v>26</v>
      </c>
      <c r="C326" s="53"/>
      <c r="D326" s="36"/>
      <c r="E326" s="36"/>
      <c r="F326" s="36">
        <v>4</v>
      </c>
      <c r="G326" s="8"/>
      <c r="H326" s="36">
        <v>17697</v>
      </c>
      <c r="I326" s="51">
        <v>2.89</v>
      </c>
      <c r="J326" s="94" t="s">
        <v>453</v>
      </c>
      <c r="K326" s="12">
        <f t="shared" ref="K326" si="367">H326*I326*J326</f>
        <v>81830.928000000014</v>
      </c>
      <c r="L326" s="40"/>
      <c r="M326" s="63"/>
      <c r="N326" s="36"/>
      <c r="O326" s="36"/>
      <c r="P326" s="36"/>
      <c r="Q326" s="36"/>
      <c r="R326" s="36"/>
      <c r="S326" s="36"/>
      <c r="T326" s="36"/>
      <c r="U326" s="39"/>
      <c r="V326" s="36"/>
      <c r="W326" s="39"/>
      <c r="X326" s="12">
        <f t="shared" ref="X326" si="368">(K326+M326)*10/100</f>
        <v>8183.0928000000013</v>
      </c>
      <c r="Y326" s="12">
        <f t="shared" ref="Y326" si="369">K326+M326+O326+Q326+U326+W326+S326+X326</f>
        <v>90014.020800000013</v>
      </c>
      <c r="Z326" s="42">
        <v>0.75</v>
      </c>
      <c r="AA326" s="12">
        <f>Y326*Z326</f>
        <v>67510.515600000013</v>
      </c>
      <c r="AB326" s="43">
        <v>1</v>
      </c>
      <c r="AC326" s="12">
        <f>AA326*AB326</f>
        <v>67510.515600000013</v>
      </c>
    </row>
    <row r="327" spans="1:29" s="36" customFormat="1" x14ac:dyDescent="0.2">
      <c r="A327" s="64"/>
      <c r="B327" s="71" t="s">
        <v>8</v>
      </c>
      <c r="C327" s="65"/>
      <c r="D327" s="64"/>
      <c r="E327" s="64"/>
      <c r="F327" s="64"/>
      <c r="G327" s="66"/>
      <c r="H327" s="64"/>
      <c r="I327" s="21"/>
      <c r="J327" s="21"/>
      <c r="K327" s="67">
        <f>SUM(K326:K326)</f>
        <v>81830.928000000014</v>
      </c>
      <c r="L327" s="67"/>
      <c r="M327" s="67">
        <f>SUM(M326:M326)</f>
        <v>0</v>
      </c>
      <c r="N327" s="67"/>
      <c r="O327" s="67">
        <f>SUM(O326:O326)</f>
        <v>0</v>
      </c>
      <c r="P327" s="67"/>
      <c r="Q327" s="67">
        <f>SUM(Q326:Q326)</f>
        <v>0</v>
      </c>
      <c r="R327" s="67"/>
      <c r="S327" s="67"/>
      <c r="T327" s="67"/>
      <c r="U327" s="67">
        <f>SUM(U326:U326)</f>
        <v>0</v>
      </c>
      <c r="V327" s="67"/>
      <c r="W327" s="67">
        <f t="shared" ref="W327:AC327" si="370">SUM(W326:W326)</f>
        <v>0</v>
      </c>
      <c r="X327" s="67">
        <f t="shared" si="370"/>
        <v>8183.0928000000013</v>
      </c>
      <c r="Y327" s="67">
        <f t="shared" si="370"/>
        <v>90014.020800000013</v>
      </c>
      <c r="Z327" s="72">
        <f t="shared" si="370"/>
        <v>0.75</v>
      </c>
      <c r="AA327" s="67">
        <f t="shared" si="370"/>
        <v>67510.515600000013</v>
      </c>
      <c r="AB327" s="43"/>
      <c r="AC327" s="67">
        <f t="shared" si="370"/>
        <v>67510.515600000013</v>
      </c>
    </row>
    <row r="328" spans="1:29" s="64" customFormat="1" x14ac:dyDescent="0.2">
      <c r="A328" s="188" t="s">
        <v>91</v>
      </c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  <c r="W328" s="189"/>
      <c r="X328" s="189"/>
      <c r="Y328" s="189"/>
      <c r="Z328" s="189"/>
      <c r="AA328" s="189"/>
      <c r="AB328" s="37"/>
      <c r="AC328" s="37"/>
    </row>
    <row r="329" spans="1:29" s="1" customFormat="1" x14ac:dyDescent="0.2">
      <c r="A329" s="36">
        <v>1</v>
      </c>
      <c r="B329" s="69" t="s">
        <v>26</v>
      </c>
      <c r="C329" s="53"/>
      <c r="D329" s="36"/>
      <c r="E329" s="36"/>
      <c r="F329" s="36">
        <v>4</v>
      </c>
      <c r="G329" s="8"/>
      <c r="H329" s="36">
        <v>17697</v>
      </c>
      <c r="I329" s="20">
        <v>2.89</v>
      </c>
      <c r="J329" s="94" t="s">
        <v>453</v>
      </c>
      <c r="K329" s="12">
        <f t="shared" ref="K329" si="371">H329*I329*J329</f>
        <v>81830.928000000014</v>
      </c>
      <c r="L329" s="40"/>
      <c r="M329" s="63"/>
      <c r="N329" s="36"/>
      <c r="O329" s="36"/>
      <c r="P329" s="36"/>
      <c r="Q329" s="36"/>
      <c r="R329" s="36"/>
      <c r="S329" s="36"/>
      <c r="T329" s="36"/>
      <c r="U329" s="39"/>
      <c r="V329" s="36"/>
      <c r="W329" s="39"/>
      <c r="X329" s="12">
        <f t="shared" ref="X329" si="372">(K329+M329)*10/100</f>
        <v>8183.0928000000013</v>
      </c>
      <c r="Y329" s="12">
        <f t="shared" ref="Y329" si="373">K329+M329+O329+Q329+U329+W329+S329+X329</f>
        <v>90014.020800000013</v>
      </c>
      <c r="Z329" s="42">
        <v>0.25</v>
      </c>
      <c r="AA329" s="12">
        <f>Y329*Z329</f>
        <v>22503.505200000003</v>
      </c>
      <c r="AB329" s="43">
        <v>1</v>
      </c>
      <c r="AC329" s="12">
        <f>AA329*AB329</f>
        <v>22503.505200000003</v>
      </c>
    </row>
    <row r="330" spans="1:29" s="36" customFormat="1" x14ac:dyDescent="0.2">
      <c r="A330" s="64"/>
      <c r="B330" s="71" t="s">
        <v>8</v>
      </c>
      <c r="C330" s="65"/>
      <c r="D330" s="64"/>
      <c r="E330" s="64"/>
      <c r="F330" s="64"/>
      <c r="G330" s="66"/>
      <c r="H330" s="64"/>
      <c r="I330" s="21"/>
      <c r="J330" s="21"/>
      <c r="K330" s="67">
        <f>SUM(K329:K329)</f>
        <v>81830.928000000014</v>
      </c>
      <c r="L330" s="67"/>
      <c r="M330" s="67">
        <f>SUM(M329:M329)</f>
        <v>0</v>
      </c>
      <c r="N330" s="67"/>
      <c r="O330" s="67">
        <f>SUM(O329:O329)</f>
        <v>0</v>
      </c>
      <c r="P330" s="67"/>
      <c r="Q330" s="67">
        <f>SUM(Q329:Q329)</f>
        <v>0</v>
      </c>
      <c r="R330" s="67"/>
      <c r="S330" s="67"/>
      <c r="T330" s="67"/>
      <c r="U330" s="67">
        <f>SUM(U329:U329)</f>
        <v>0</v>
      </c>
      <c r="V330" s="67"/>
      <c r="W330" s="67">
        <f t="shared" ref="W330:AA330" si="374">SUM(W329:W329)</f>
        <v>0</v>
      </c>
      <c r="X330" s="67">
        <f t="shared" ref="X330" si="375">SUM(X329:X329)</f>
        <v>8183.0928000000013</v>
      </c>
      <c r="Y330" s="67">
        <f t="shared" si="374"/>
        <v>90014.020800000013</v>
      </c>
      <c r="Z330" s="72">
        <f t="shared" si="374"/>
        <v>0.25</v>
      </c>
      <c r="AA330" s="67">
        <f t="shared" si="374"/>
        <v>22503.505200000003</v>
      </c>
      <c r="AB330" s="43"/>
      <c r="AC330" s="67">
        <f t="shared" ref="AC330" si="376">SUM(AC329:AC329)</f>
        <v>22503.505200000003</v>
      </c>
    </row>
    <row r="331" spans="1:29" s="64" customFormat="1" x14ac:dyDescent="0.2">
      <c r="A331" s="188" t="s">
        <v>92</v>
      </c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  <c r="W331" s="189"/>
      <c r="X331" s="189"/>
      <c r="Y331" s="189"/>
      <c r="Z331" s="189"/>
      <c r="AA331" s="189"/>
      <c r="AB331" s="180"/>
      <c r="AC331" s="180"/>
    </row>
    <row r="332" spans="1:29" s="1" customFormat="1" x14ac:dyDescent="0.2">
      <c r="A332" s="36">
        <v>1</v>
      </c>
      <c r="B332" s="69" t="s">
        <v>26</v>
      </c>
      <c r="C332" s="53"/>
      <c r="D332" s="36"/>
      <c r="E332" s="36"/>
      <c r="F332" s="36">
        <v>4</v>
      </c>
      <c r="G332" s="8"/>
      <c r="H332" s="36">
        <v>17697</v>
      </c>
      <c r="I332" s="20">
        <v>2.89</v>
      </c>
      <c r="J332" s="94" t="s">
        <v>453</v>
      </c>
      <c r="K332" s="12">
        <f t="shared" ref="K332" si="377">H332*I332*J332</f>
        <v>81830.928000000014</v>
      </c>
      <c r="L332" s="40"/>
      <c r="M332" s="63"/>
      <c r="N332" s="36"/>
      <c r="O332" s="36"/>
      <c r="P332" s="36"/>
      <c r="Q332" s="36"/>
      <c r="R332" s="36"/>
      <c r="S332" s="36"/>
      <c r="T332" s="36"/>
      <c r="U332" s="39"/>
      <c r="V332" s="36"/>
      <c r="W332" s="39"/>
      <c r="X332" s="12">
        <f t="shared" ref="X332" si="378">(K332+M332)*10/100</f>
        <v>8183.0928000000013</v>
      </c>
      <c r="Y332" s="12">
        <f t="shared" ref="Y332" si="379">K332+M332+O332+Q332+U332+W332+S332+X332</f>
        <v>90014.020800000013</v>
      </c>
      <c r="Z332" s="42">
        <v>0.25</v>
      </c>
      <c r="AA332" s="12">
        <f>Y332*Z332</f>
        <v>22503.505200000003</v>
      </c>
      <c r="AB332" s="43">
        <v>1</v>
      </c>
      <c r="AC332" s="12">
        <f>AA332*AB332</f>
        <v>22503.505200000003</v>
      </c>
    </row>
    <row r="333" spans="1:29" s="36" customFormat="1" x14ac:dyDescent="0.2">
      <c r="A333" s="64"/>
      <c r="B333" s="71" t="s">
        <v>8</v>
      </c>
      <c r="C333" s="65"/>
      <c r="D333" s="64"/>
      <c r="E333" s="64"/>
      <c r="F333" s="64"/>
      <c r="G333" s="66"/>
      <c r="H333" s="64"/>
      <c r="I333" s="21"/>
      <c r="J333" s="21"/>
      <c r="K333" s="67">
        <f>SUM(K332:K332)</f>
        <v>81830.928000000014</v>
      </c>
      <c r="L333" s="67"/>
      <c r="M333" s="67">
        <f>SUM(M332:M332)</f>
        <v>0</v>
      </c>
      <c r="N333" s="67"/>
      <c r="O333" s="67">
        <f>SUM(O332:O332)</f>
        <v>0</v>
      </c>
      <c r="P333" s="67"/>
      <c r="Q333" s="67">
        <f>SUM(Q332:Q332)</f>
        <v>0</v>
      </c>
      <c r="R333" s="67"/>
      <c r="S333" s="67"/>
      <c r="T333" s="67"/>
      <c r="U333" s="67">
        <f>SUM(U332:U332)</f>
        <v>0</v>
      </c>
      <c r="V333" s="67"/>
      <c r="W333" s="67">
        <f t="shared" ref="W333:AA333" si="380">SUM(W332:W332)</f>
        <v>0</v>
      </c>
      <c r="X333" s="67">
        <f t="shared" si="380"/>
        <v>8183.0928000000013</v>
      </c>
      <c r="Y333" s="67">
        <f t="shared" si="380"/>
        <v>90014.020800000013</v>
      </c>
      <c r="Z333" s="72">
        <f t="shared" si="380"/>
        <v>0.25</v>
      </c>
      <c r="AA333" s="67">
        <f t="shared" si="380"/>
        <v>22503.505200000003</v>
      </c>
      <c r="AB333" s="43"/>
      <c r="AC333" s="67">
        <f t="shared" ref="AC333" si="381">SUM(AC332:AC332)</f>
        <v>22503.505200000003</v>
      </c>
    </row>
    <row r="334" spans="1:29" s="36" customFormat="1" ht="13.5" customHeight="1" x14ac:dyDescent="0.2">
      <c r="A334" s="188" t="s">
        <v>202</v>
      </c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  <c r="W334" s="189"/>
      <c r="X334" s="189"/>
      <c r="Y334" s="189"/>
      <c r="Z334" s="189"/>
      <c r="AA334" s="189"/>
      <c r="AB334" s="37"/>
      <c r="AC334" s="37"/>
    </row>
    <row r="335" spans="1:29" s="64" customFormat="1" x14ac:dyDescent="0.2">
      <c r="A335" s="36">
        <v>1</v>
      </c>
      <c r="B335" s="69" t="s">
        <v>26</v>
      </c>
      <c r="C335" s="53"/>
      <c r="D335" s="36"/>
      <c r="E335" s="36"/>
      <c r="F335" s="36">
        <v>4</v>
      </c>
      <c r="G335" s="8"/>
      <c r="H335" s="36">
        <v>17697</v>
      </c>
      <c r="I335" s="51">
        <v>2.89</v>
      </c>
      <c r="J335" s="94" t="s">
        <v>453</v>
      </c>
      <c r="K335" s="12">
        <f t="shared" ref="K335" si="382">H335*I335*J335</f>
        <v>81830.928000000014</v>
      </c>
      <c r="L335" s="40"/>
      <c r="M335" s="63"/>
      <c r="N335" s="36"/>
      <c r="O335" s="36"/>
      <c r="P335" s="36"/>
      <c r="Q335" s="36"/>
      <c r="R335" s="36"/>
      <c r="S335" s="36"/>
      <c r="T335" s="36"/>
      <c r="U335" s="39"/>
      <c r="V335" s="36"/>
      <c r="W335" s="39"/>
      <c r="X335" s="12">
        <f t="shared" ref="X335" si="383">(K335+M335)*10/100</f>
        <v>8183.0928000000013</v>
      </c>
      <c r="Y335" s="12">
        <f t="shared" ref="Y335" si="384">K335+M335+O335+Q335+U335+W335+S335+X335</f>
        <v>90014.020800000013</v>
      </c>
      <c r="Z335" s="51">
        <v>0.5</v>
      </c>
      <c r="AA335" s="12">
        <f>Y335*Z335</f>
        <v>45007.010400000006</v>
      </c>
      <c r="AB335" s="43">
        <v>1</v>
      </c>
      <c r="AC335" s="12">
        <f>AA335*AB335</f>
        <v>45007.010400000006</v>
      </c>
    </row>
    <row r="336" spans="1:29" s="1" customFormat="1" x14ac:dyDescent="0.2">
      <c r="A336" s="64"/>
      <c r="B336" s="71" t="s">
        <v>8</v>
      </c>
      <c r="C336" s="65"/>
      <c r="D336" s="64"/>
      <c r="E336" s="64"/>
      <c r="F336" s="64"/>
      <c r="G336" s="66"/>
      <c r="H336" s="64"/>
      <c r="I336" s="21"/>
      <c r="J336" s="21"/>
      <c r="K336" s="67">
        <f>SUM(K335:K335)</f>
        <v>81830.928000000014</v>
      </c>
      <c r="L336" s="67"/>
      <c r="M336" s="67">
        <f>SUM(M335:M335)</f>
        <v>0</v>
      </c>
      <c r="N336" s="67"/>
      <c r="O336" s="67">
        <f>SUM(O335:O335)</f>
        <v>0</v>
      </c>
      <c r="P336" s="67"/>
      <c r="Q336" s="67">
        <f>SUM(Q335:Q335)</f>
        <v>0</v>
      </c>
      <c r="R336" s="67"/>
      <c r="S336" s="67"/>
      <c r="T336" s="67"/>
      <c r="U336" s="67">
        <f>SUM(U335:U335)</f>
        <v>0</v>
      </c>
      <c r="V336" s="67"/>
      <c r="W336" s="67">
        <f t="shared" ref="W336:AA336" si="385">SUM(W335:W335)</f>
        <v>0</v>
      </c>
      <c r="X336" s="67">
        <f t="shared" si="385"/>
        <v>8183.0928000000013</v>
      </c>
      <c r="Y336" s="67">
        <f t="shared" si="385"/>
        <v>90014.020800000013</v>
      </c>
      <c r="Z336" s="72">
        <f t="shared" si="385"/>
        <v>0.5</v>
      </c>
      <c r="AA336" s="67">
        <f t="shared" si="385"/>
        <v>45007.010400000006</v>
      </c>
      <c r="AB336" s="43"/>
      <c r="AC336" s="67">
        <f t="shared" ref="AC336" si="386">SUM(AC335:AC335)</f>
        <v>45007.010400000006</v>
      </c>
    </row>
    <row r="337" spans="1:29" s="64" customFormat="1" x14ac:dyDescent="0.2">
      <c r="A337" s="188" t="s">
        <v>119</v>
      </c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89"/>
      <c r="Z337" s="189"/>
      <c r="AA337" s="189"/>
      <c r="AB337" s="37"/>
      <c r="AC337" s="37"/>
    </row>
    <row r="338" spans="1:29" s="1" customFormat="1" x14ac:dyDescent="0.2">
      <c r="A338" s="36">
        <v>1</v>
      </c>
      <c r="B338" s="69" t="s">
        <v>26</v>
      </c>
      <c r="C338" s="53"/>
      <c r="D338" s="36"/>
      <c r="E338" s="36"/>
      <c r="F338" s="36">
        <v>4</v>
      </c>
      <c r="G338" s="8"/>
      <c r="H338" s="36">
        <v>17697</v>
      </c>
      <c r="I338" s="51">
        <v>2.89</v>
      </c>
      <c r="J338" s="94" t="s">
        <v>453</v>
      </c>
      <c r="K338" s="12">
        <f t="shared" ref="K338" si="387">H338*I338*J338</f>
        <v>81830.928000000014</v>
      </c>
      <c r="L338" s="40"/>
      <c r="M338" s="63"/>
      <c r="N338" s="36"/>
      <c r="O338" s="36"/>
      <c r="P338" s="36"/>
      <c r="Q338" s="36"/>
      <c r="R338" s="36"/>
      <c r="S338" s="36"/>
      <c r="T338" s="36"/>
      <c r="U338" s="39"/>
      <c r="V338" s="36"/>
      <c r="W338" s="39"/>
      <c r="X338" s="12">
        <f t="shared" ref="X338" si="388">(K338+M338)*10/100</f>
        <v>8183.0928000000013</v>
      </c>
      <c r="Y338" s="12">
        <f t="shared" ref="Y338" si="389">K338+M338+O338+Q338+U338+W338+S338+X338</f>
        <v>90014.020800000013</v>
      </c>
      <c r="Z338" s="42">
        <v>0.5</v>
      </c>
      <c r="AA338" s="12">
        <f>Y338*Z338</f>
        <v>45007.010400000006</v>
      </c>
      <c r="AB338" s="43">
        <v>1</v>
      </c>
      <c r="AC338" s="12">
        <f>AA338*AB338</f>
        <v>45007.010400000006</v>
      </c>
    </row>
    <row r="339" spans="1:29" s="36" customFormat="1" x14ac:dyDescent="0.2">
      <c r="A339" s="64"/>
      <c r="B339" s="71" t="s">
        <v>8</v>
      </c>
      <c r="C339" s="65"/>
      <c r="D339" s="64"/>
      <c r="E339" s="64"/>
      <c r="F339" s="64"/>
      <c r="G339" s="66"/>
      <c r="H339" s="64"/>
      <c r="I339" s="21"/>
      <c r="J339" s="21"/>
      <c r="K339" s="67">
        <f>SUM(K338:K338)</f>
        <v>81830.928000000014</v>
      </c>
      <c r="L339" s="67"/>
      <c r="M339" s="67">
        <f>SUM(M338:M338)</f>
        <v>0</v>
      </c>
      <c r="N339" s="67"/>
      <c r="O339" s="67">
        <f>SUM(O338:O338)</f>
        <v>0</v>
      </c>
      <c r="P339" s="67"/>
      <c r="Q339" s="67">
        <f>SUM(Q338:Q338)</f>
        <v>0</v>
      </c>
      <c r="R339" s="67"/>
      <c r="S339" s="67"/>
      <c r="T339" s="67"/>
      <c r="U339" s="67">
        <f>SUM(U338:U338)</f>
        <v>0</v>
      </c>
      <c r="V339" s="67"/>
      <c r="W339" s="67">
        <f>SUM(W338:W338)</f>
        <v>0</v>
      </c>
      <c r="X339" s="67">
        <f>SUM(X338:X338)</f>
        <v>8183.0928000000013</v>
      </c>
      <c r="Y339" s="67">
        <f>SUM(Y338:Y338)</f>
        <v>90014.020800000013</v>
      </c>
      <c r="Z339" s="68">
        <f>SUM(Z338:Z338)</f>
        <v>0.5</v>
      </c>
      <c r="AA339" s="67">
        <f>SUM(AA338:AA338)</f>
        <v>45007.010400000006</v>
      </c>
      <c r="AB339" s="43"/>
      <c r="AC339" s="67">
        <f>SUM(AC338:AC338)</f>
        <v>45007.010400000006</v>
      </c>
    </row>
    <row r="340" spans="1:29" s="36" customFormat="1" ht="13.5" customHeight="1" x14ac:dyDescent="0.2">
      <c r="A340" s="188" t="s">
        <v>95</v>
      </c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  <c r="W340" s="189"/>
      <c r="X340" s="189"/>
      <c r="Y340" s="189"/>
      <c r="Z340" s="189"/>
      <c r="AA340" s="189"/>
      <c r="AB340" s="37"/>
      <c r="AC340" s="37"/>
    </row>
    <row r="341" spans="1:29" s="1" customFormat="1" x14ac:dyDescent="0.2">
      <c r="A341" s="36">
        <v>1</v>
      </c>
      <c r="B341" s="69" t="s">
        <v>26</v>
      </c>
      <c r="C341" s="53"/>
      <c r="D341" s="36"/>
      <c r="E341" s="36"/>
      <c r="F341" s="36">
        <v>4</v>
      </c>
      <c r="G341" s="8"/>
      <c r="H341" s="36">
        <v>17697</v>
      </c>
      <c r="I341" s="20">
        <v>2.89</v>
      </c>
      <c r="J341" s="94" t="s">
        <v>453</v>
      </c>
      <c r="K341" s="12">
        <f t="shared" ref="K341" si="390">H341*I341*J341</f>
        <v>81830.928000000014</v>
      </c>
      <c r="L341" s="40"/>
      <c r="M341" s="63"/>
      <c r="N341" s="36"/>
      <c r="O341" s="36"/>
      <c r="P341" s="36"/>
      <c r="Q341" s="36"/>
      <c r="R341" s="36"/>
      <c r="S341" s="36"/>
      <c r="T341" s="36"/>
      <c r="U341" s="39"/>
      <c r="V341" s="36"/>
      <c r="W341" s="39"/>
      <c r="X341" s="12">
        <f t="shared" ref="X341" si="391">(K341+M341)*10/100</f>
        <v>8183.0928000000013</v>
      </c>
      <c r="Y341" s="12">
        <f t="shared" ref="Y341" si="392">K341+M341+O341+Q341+U341+W341+S341+X341</f>
        <v>90014.020800000013</v>
      </c>
      <c r="Z341" s="42">
        <v>0.5</v>
      </c>
      <c r="AA341" s="12">
        <f>Y341*Z341</f>
        <v>45007.010400000006</v>
      </c>
      <c r="AB341" s="43">
        <v>1</v>
      </c>
      <c r="AC341" s="12">
        <f>AA341*AB341</f>
        <v>45007.010400000006</v>
      </c>
    </row>
    <row r="342" spans="1:29" s="36" customFormat="1" ht="12.75" customHeight="1" x14ac:dyDescent="0.2">
      <c r="A342" s="64"/>
      <c r="B342" s="71" t="s">
        <v>8</v>
      </c>
      <c r="C342" s="65"/>
      <c r="D342" s="64"/>
      <c r="E342" s="64"/>
      <c r="F342" s="64"/>
      <c r="G342" s="66"/>
      <c r="H342" s="64"/>
      <c r="I342" s="21"/>
      <c r="J342" s="21"/>
      <c r="K342" s="67">
        <f>SUM(K341:K341)</f>
        <v>81830.928000000014</v>
      </c>
      <c r="L342" s="67"/>
      <c r="M342" s="67">
        <f>SUM(M341:M341)</f>
        <v>0</v>
      </c>
      <c r="N342" s="67"/>
      <c r="O342" s="67">
        <f>SUM(O341:O341)</f>
        <v>0</v>
      </c>
      <c r="P342" s="67"/>
      <c r="Q342" s="67">
        <f>SUM(Q341:Q341)</f>
        <v>0</v>
      </c>
      <c r="R342" s="67"/>
      <c r="S342" s="67"/>
      <c r="T342" s="67"/>
      <c r="U342" s="67">
        <f>SUM(U341:U341)</f>
        <v>0</v>
      </c>
      <c r="V342" s="67"/>
      <c r="W342" s="67">
        <f t="shared" ref="W342:AA342" si="393">SUM(W341:W341)</f>
        <v>0</v>
      </c>
      <c r="X342" s="67">
        <f t="shared" ref="X342" si="394">SUM(X341:X341)</f>
        <v>8183.0928000000013</v>
      </c>
      <c r="Y342" s="67">
        <f t="shared" si="393"/>
        <v>90014.020800000013</v>
      </c>
      <c r="Z342" s="72">
        <f t="shared" si="393"/>
        <v>0.5</v>
      </c>
      <c r="AA342" s="67">
        <f t="shared" si="393"/>
        <v>45007.010400000006</v>
      </c>
      <c r="AB342" s="43"/>
      <c r="AC342" s="67">
        <f t="shared" ref="AC342" si="395">SUM(AC341:AC341)</f>
        <v>45007.010400000006</v>
      </c>
    </row>
    <row r="343" spans="1:29" s="64" customFormat="1" x14ac:dyDescent="0.2">
      <c r="A343" s="96"/>
      <c r="B343" s="185" t="s">
        <v>115</v>
      </c>
      <c r="C343" s="100"/>
      <c r="D343" s="96"/>
      <c r="E343" s="96"/>
      <c r="F343" s="96"/>
      <c r="G343" s="100"/>
      <c r="H343" s="96"/>
      <c r="I343" s="96"/>
      <c r="J343" s="96"/>
      <c r="K343" s="95">
        <f>K275+K279+K290+K293+K336+K297+K300+K315+K312+K303+K318+K327+K306+K330+K342+K321+K309+K324+K339+K333</f>
        <v>2619439.1520000002</v>
      </c>
      <c r="L343" s="95"/>
      <c r="M343" s="95">
        <f t="shared" ref="M343:AC343" si="396">M275+M279+M290+M293+M336+M297+M300+M315+M312+M303+M318+M327+M306+M330+M342+M321+M309+M324+M339+M333</f>
        <v>0</v>
      </c>
      <c r="N343" s="95">
        <f t="shared" si="396"/>
        <v>0</v>
      </c>
      <c r="O343" s="95">
        <f t="shared" si="396"/>
        <v>0</v>
      </c>
      <c r="P343" s="95">
        <f t="shared" si="396"/>
        <v>0</v>
      </c>
      <c r="Q343" s="95">
        <f t="shared" si="396"/>
        <v>46012.200000000004</v>
      </c>
      <c r="R343" s="95">
        <f t="shared" si="396"/>
        <v>0</v>
      </c>
      <c r="S343" s="95">
        <f t="shared" si="396"/>
        <v>0</v>
      </c>
      <c r="T343" s="95">
        <f t="shared" si="396"/>
        <v>0</v>
      </c>
      <c r="U343" s="95">
        <f t="shared" si="396"/>
        <v>0</v>
      </c>
      <c r="V343" s="95">
        <f t="shared" si="396"/>
        <v>0</v>
      </c>
      <c r="W343" s="95">
        <f t="shared" si="396"/>
        <v>0</v>
      </c>
      <c r="X343" s="95">
        <f t="shared" si="396"/>
        <v>261943.91520000019</v>
      </c>
      <c r="Y343" s="95">
        <f t="shared" si="396"/>
        <v>2927395.267200001</v>
      </c>
      <c r="Z343" s="182">
        <f t="shared" si="396"/>
        <v>21.75</v>
      </c>
      <c r="AA343" s="95">
        <f t="shared" si="396"/>
        <v>2003424.2790000008</v>
      </c>
      <c r="AB343" s="95">
        <f t="shared" si="396"/>
        <v>0</v>
      </c>
      <c r="AC343" s="95">
        <f t="shared" si="396"/>
        <v>2003424.2790000008</v>
      </c>
    </row>
    <row r="344" spans="1:29" s="1" customFormat="1" ht="8.25" customHeight="1" x14ac:dyDescent="0.2">
      <c r="B344" s="2"/>
      <c r="C344" s="8"/>
      <c r="G344" s="8"/>
      <c r="H344" s="3"/>
      <c r="I344" s="50"/>
      <c r="J344" s="50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5"/>
      <c r="AA344" s="5"/>
      <c r="AB344" s="5"/>
      <c r="AC344" s="5"/>
    </row>
    <row r="345" spans="1:29" s="36" customFormat="1" ht="12.75" customHeight="1" x14ac:dyDescent="0.2">
      <c r="A345" s="191" t="s">
        <v>111</v>
      </c>
      <c r="B345" s="191"/>
      <c r="C345" s="191"/>
      <c r="D345" s="191"/>
      <c r="E345" s="191"/>
      <c r="F345" s="191"/>
      <c r="G345" s="191"/>
      <c r="H345" s="191"/>
      <c r="I345" s="191"/>
      <c r="J345" s="191"/>
      <c r="K345" s="191"/>
      <c r="L345" s="191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91"/>
      <c r="Z345" s="191"/>
      <c r="AA345" s="191"/>
      <c r="AB345" s="35"/>
      <c r="AC345" s="35"/>
    </row>
    <row r="346" spans="1:29" s="36" customFormat="1" ht="14.25" customHeight="1" x14ac:dyDescent="0.2">
      <c r="A346" s="188" t="s">
        <v>51</v>
      </c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189"/>
      <c r="M346" s="189"/>
      <c r="N346" s="189"/>
      <c r="O346" s="189"/>
      <c r="P346" s="189"/>
      <c r="Q346" s="189"/>
      <c r="R346" s="189"/>
      <c r="S346" s="189"/>
      <c r="T346" s="189"/>
      <c r="U346" s="189"/>
      <c r="V346" s="189"/>
      <c r="W346" s="189"/>
      <c r="X346" s="189"/>
      <c r="Y346" s="189"/>
      <c r="Z346" s="189"/>
      <c r="AA346" s="189"/>
      <c r="AB346" s="37"/>
      <c r="AC346" s="37"/>
    </row>
    <row r="347" spans="1:29" s="64" customFormat="1" ht="13.15" customHeight="1" x14ac:dyDescent="0.2">
      <c r="A347" s="36">
        <v>1</v>
      </c>
      <c r="B347" s="69" t="s">
        <v>183</v>
      </c>
      <c r="C347" s="101"/>
      <c r="D347" s="101" t="s">
        <v>198</v>
      </c>
      <c r="E347" s="101">
        <v>4</v>
      </c>
      <c r="F347" s="101"/>
      <c r="G347" s="86" t="s">
        <v>454</v>
      </c>
      <c r="H347" s="102">
        <v>17697</v>
      </c>
      <c r="I347" s="53">
        <v>3.57</v>
      </c>
      <c r="J347" s="53">
        <v>1.45</v>
      </c>
      <c r="K347" s="12">
        <f t="shared" ref="K347:K348" si="397">H347*I347*J347</f>
        <v>91608.520499999984</v>
      </c>
      <c r="L347" s="70">
        <v>25</v>
      </c>
      <c r="M347" s="90">
        <f t="shared" ref="M347:M348" si="398">K347*L347/100</f>
        <v>22902.130124999996</v>
      </c>
      <c r="N347" s="36"/>
      <c r="O347" s="36"/>
      <c r="P347" s="36"/>
      <c r="Q347" s="36"/>
      <c r="R347" s="36"/>
      <c r="S347" s="36"/>
      <c r="T347" s="36"/>
      <c r="U347" s="39"/>
      <c r="V347" s="36"/>
      <c r="W347" s="39"/>
      <c r="X347" s="12">
        <f t="shared" ref="X347:X348" si="399">(K347+M347)*10/100</f>
        <v>11451.065062499998</v>
      </c>
      <c r="Y347" s="12">
        <f t="shared" ref="Y347:Y348" si="400">K347+M347+O347+Q347+U347+W347+S347+X347</f>
        <v>125961.71568749998</v>
      </c>
      <c r="Z347" s="51">
        <v>1</v>
      </c>
      <c r="AA347" s="12">
        <f>Y347*Z347</f>
        <v>125961.71568749998</v>
      </c>
      <c r="AB347" s="12">
        <v>1</v>
      </c>
      <c r="AC347" s="12">
        <f>AA347*AB347</f>
        <v>125961.71568749998</v>
      </c>
    </row>
    <row r="348" spans="1:29" s="64" customFormat="1" ht="12.75" customHeight="1" x14ac:dyDescent="0.2">
      <c r="A348" s="36">
        <v>2</v>
      </c>
      <c r="B348" s="69" t="s">
        <v>182</v>
      </c>
      <c r="C348" s="53"/>
      <c r="D348" s="101" t="s">
        <v>198</v>
      </c>
      <c r="E348" s="101">
        <v>4</v>
      </c>
      <c r="F348" s="101"/>
      <c r="G348" s="8" t="s">
        <v>455</v>
      </c>
      <c r="H348" s="73">
        <v>17697</v>
      </c>
      <c r="I348" s="53">
        <v>3.49</v>
      </c>
      <c r="J348" s="53">
        <v>1.45</v>
      </c>
      <c r="K348" s="12">
        <f t="shared" si="397"/>
        <v>89555.6685</v>
      </c>
      <c r="L348" s="40">
        <v>25</v>
      </c>
      <c r="M348" s="63">
        <f t="shared" si="398"/>
        <v>22388.917125</v>
      </c>
      <c r="N348" s="36"/>
      <c r="O348" s="36"/>
      <c r="P348" s="36"/>
      <c r="Q348" s="36"/>
      <c r="R348" s="36"/>
      <c r="S348" s="36"/>
      <c r="T348" s="36"/>
      <c r="U348" s="39"/>
      <c r="V348" s="36"/>
      <c r="W348" s="39"/>
      <c r="X348" s="12">
        <f t="shared" si="399"/>
        <v>11194.458562500002</v>
      </c>
      <c r="Y348" s="12">
        <f t="shared" si="400"/>
        <v>123139.04418750001</v>
      </c>
      <c r="Z348" s="51">
        <v>1</v>
      </c>
      <c r="AA348" s="12">
        <f>Y348*Z348</f>
        <v>123139.04418750001</v>
      </c>
      <c r="AB348" s="12">
        <v>1</v>
      </c>
      <c r="AC348" s="12">
        <f>AA348*AB348</f>
        <v>123139.04418750001</v>
      </c>
    </row>
    <row r="349" spans="1:29" s="36" customFormat="1" x14ac:dyDescent="0.2">
      <c r="A349" s="64"/>
      <c r="B349" s="71" t="s">
        <v>8</v>
      </c>
      <c r="C349" s="65"/>
      <c r="D349" s="64"/>
      <c r="E349" s="64"/>
      <c r="F349" s="64"/>
      <c r="G349" s="66"/>
      <c r="H349" s="64"/>
      <c r="I349" s="21"/>
      <c r="J349" s="21"/>
      <c r="K349" s="67">
        <f>SUM(K347:K348)</f>
        <v>181164.18899999998</v>
      </c>
      <c r="L349" s="67"/>
      <c r="M349" s="67">
        <f>SUM(M347:M348)</f>
        <v>45291.047249999996</v>
      </c>
      <c r="N349" s="67"/>
      <c r="O349" s="67">
        <f>SUM(O347:O348)</f>
        <v>0</v>
      </c>
      <c r="P349" s="67"/>
      <c r="Q349" s="67">
        <f>SUM(Q347:Q348)</f>
        <v>0</v>
      </c>
      <c r="R349" s="67"/>
      <c r="S349" s="67"/>
      <c r="T349" s="67"/>
      <c r="U349" s="67">
        <f>SUM(U347:U348)</f>
        <v>0</v>
      </c>
      <c r="V349" s="67"/>
      <c r="W349" s="67">
        <f>SUM(W347:W348)</f>
        <v>0</v>
      </c>
      <c r="X349" s="67">
        <f>SUM(X347:X348)</f>
        <v>22645.523625000002</v>
      </c>
      <c r="Y349" s="67">
        <f>SUM(Y347:Y348)</f>
        <v>249100.75987499999</v>
      </c>
      <c r="Z349" s="72">
        <f>SUM(Z347:Z348)</f>
        <v>2</v>
      </c>
      <c r="AA349" s="67">
        <f>SUM(AA347:AA348)</f>
        <v>249100.75987499999</v>
      </c>
      <c r="AB349" s="67">
        <f t="shared" ref="AB349" si="401">SUM(AB347:AB348)</f>
        <v>2</v>
      </c>
      <c r="AC349" s="67">
        <f>SUM(AC347:AC348)</f>
        <v>249100.75987499999</v>
      </c>
    </row>
    <row r="350" spans="1:29" s="1" customFormat="1" ht="12.75" customHeight="1" x14ac:dyDescent="0.2">
      <c r="A350" s="188" t="s">
        <v>117</v>
      </c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  <c r="AA350" s="189"/>
      <c r="AB350" s="37"/>
      <c r="AC350" s="37"/>
    </row>
    <row r="351" spans="1:29" s="36" customFormat="1" ht="13.15" customHeight="1" x14ac:dyDescent="0.2">
      <c r="A351" s="36">
        <v>1</v>
      </c>
      <c r="B351" s="69" t="s">
        <v>4</v>
      </c>
      <c r="C351" s="53" t="s">
        <v>110</v>
      </c>
      <c r="F351" s="36">
        <v>4</v>
      </c>
      <c r="G351" s="8"/>
      <c r="H351" s="36">
        <v>17697</v>
      </c>
      <c r="I351" s="20">
        <v>2.89</v>
      </c>
      <c r="J351" s="20">
        <v>1.45</v>
      </c>
      <c r="K351" s="12">
        <f t="shared" ref="K351" si="402">H351*I351*J351</f>
        <v>74159.2785</v>
      </c>
      <c r="L351" s="40"/>
      <c r="M351" s="63"/>
      <c r="U351" s="39"/>
      <c r="V351" s="102">
        <v>20</v>
      </c>
      <c r="W351" s="103">
        <f>H351*V351/100</f>
        <v>3539.4</v>
      </c>
      <c r="X351" s="12">
        <f t="shared" ref="X351" si="403">(K351+M351)*10/100</f>
        <v>7415.92785</v>
      </c>
      <c r="Y351" s="12">
        <f t="shared" ref="Y351" si="404">K351+M351+O351+Q351+U351+W351+S351+X351</f>
        <v>85114.606349999987</v>
      </c>
      <c r="Z351" s="51">
        <v>1</v>
      </c>
      <c r="AA351" s="12">
        <f t="shared" ref="AA351:AA359" si="405">Y351*Z351</f>
        <v>85114.606349999987</v>
      </c>
      <c r="AB351" s="12">
        <v>1</v>
      </c>
      <c r="AC351" s="12">
        <f>AA351*AB351</f>
        <v>85114.606349999987</v>
      </c>
    </row>
    <row r="352" spans="1:29" s="64" customFormat="1" x14ac:dyDescent="0.2">
      <c r="B352" s="71" t="s">
        <v>8</v>
      </c>
      <c r="C352" s="65"/>
      <c r="G352" s="66"/>
      <c r="I352" s="21"/>
      <c r="J352" s="21"/>
      <c r="K352" s="67">
        <f>SUM(K351:K351)</f>
        <v>74159.2785</v>
      </c>
      <c r="L352" s="67"/>
      <c r="M352" s="67">
        <f>SUM(M351:M351)</f>
        <v>0</v>
      </c>
      <c r="N352" s="67"/>
      <c r="O352" s="67">
        <f>SUM(O351:O351)</f>
        <v>0</v>
      </c>
      <c r="P352" s="67"/>
      <c r="Q352" s="67">
        <f>SUM(Q351:Q351)</f>
        <v>0</v>
      </c>
      <c r="R352" s="67"/>
      <c r="S352" s="67">
        <f>SUM(S351:S351)</f>
        <v>0</v>
      </c>
      <c r="T352" s="67"/>
      <c r="U352" s="67">
        <f>SUM(U351:U351)</f>
        <v>0</v>
      </c>
      <c r="V352" s="67"/>
      <c r="W352" s="67">
        <f t="shared" ref="W352:AC352" si="406">SUM(W351:W351)</f>
        <v>3539.4</v>
      </c>
      <c r="X352" s="67">
        <f t="shared" si="406"/>
        <v>7415.92785</v>
      </c>
      <c r="Y352" s="67">
        <f t="shared" si="406"/>
        <v>85114.606349999987</v>
      </c>
      <c r="Z352" s="68">
        <f t="shared" si="406"/>
        <v>1</v>
      </c>
      <c r="AA352" s="67">
        <f t="shared" si="406"/>
        <v>85114.606349999987</v>
      </c>
      <c r="AB352" s="67">
        <f t="shared" si="406"/>
        <v>1</v>
      </c>
      <c r="AC352" s="67">
        <f t="shared" si="406"/>
        <v>85114.606349999987</v>
      </c>
    </row>
    <row r="353" spans="1:29" s="1" customFormat="1" ht="12.75" customHeight="1" x14ac:dyDescent="0.2">
      <c r="A353" s="188" t="s">
        <v>202</v>
      </c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  <c r="AA353" s="189"/>
      <c r="AB353" s="37"/>
      <c r="AC353" s="37"/>
    </row>
    <row r="354" spans="1:29" s="36" customFormat="1" x14ac:dyDescent="0.2">
      <c r="A354" s="36">
        <v>2</v>
      </c>
      <c r="B354" s="69" t="s">
        <v>4</v>
      </c>
      <c r="C354" s="53" t="s">
        <v>236</v>
      </c>
      <c r="F354" s="36">
        <v>4</v>
      </c>
      <c r="G354" s="8"/>
      <c r="H354" s="36">
        <v>17697</v>
      </c>
      <c r="I354" s="20">
        <v>2.89</v>
      </c>
      <c r="J354" s="20">
        <v>1.45</v>
      </c>
      <c r="K354" s="12">
        <f t="shared" ref="K354" si="407">H354*I354*J354</f>
        <v>74159.2785</v>
      </c>
      <c r="L354" s="40"/>
      <c r="M354" s="63"/>
      <c r="U354" s="39"/>
      <c r="V354" s="102">
        <v>35</v>
      </c>
      <c r="W354" s="103">
        <f>H354*V354/100</f>
        <v>6193.95</v>
      </c>
      <c r="X354" s="12">
        <f t="shared" ref="X354" si="408">(K354+M354)*10/100</f>
        <v>7415.92785</v>
      </c>
      <c r="Y354" s="12">
        <f t="shared" ref="Y354" si="409">K354+M354+O354+Q354+U354+W354+S354+X354</f>
        <v>87769.156350000005</v>
      </c>
      <c r="Z354" s="51">
        <v>1</v>
      </c>
      <c r="AA354" s="12">
        <f t="shared" ref="AA354" si="410">Y354*Z354</f>
        <v>87769.156350000005</v>
      </c>
      <c r="AB354" s="12">
        <v>1</v>
      </c>
      <c r="AC354" s="12">
        <f>AA354*AB354</f>
        <v>87769.156350000005</v>
      </c>
    </row>
    <row r="355" spans="1:29" s="64" customFormat="1" x14ac:dyDescent="0.2">
      <c r="B355" s="71" t="s">
        <v>8</v>
      </c>
      <c r="C355" s="65"/>
      <c r="G355" s="66"/>
      <c r="I355" s="21"/>
      <c r="J355" s="21"/>
      <c r="K355" s="67">
        <f>SUM(K354:K354)</f>
        <v>74159.2785</v>
      </c>
      <c r="L355" s="67"/>
      <c r="M355" s="67">
        <f>SUM(M354:M354)</f>
        <v>0</v>
      </c>
      <c r="N355" s="67"/>
      <c r="O355" s="67">
        <f>SUM(O354:O354)</f>
        <v>0</v>
      </c>
      <c r="P355" s="67"/>
      <c r="Q355" s="67">
        <f>SUM(Q354:Q354)</f>
        <v>0</v>
      </c>
      <c r="R355" s="67"/>
      <c r="S355" s="67">
        <f>SUM(S354:S354)</f>
        <v>0</v>
      </c>
      <c r="T355" s="67"/>
      <c r="U355" s="67">
        <f>SUM(U354:U354)</f>
        <v>0</v>
      </c>
      <c r="V355" s="67"/>
      <c r="W355" s="67">
        <f>SUM(W354:W354)</f>
        <v>6193.95</v>
      </c>
      <c r="X355" s="67">
        <f>SUM(X354:X354)</f>
        <v>7415.92785</v>
      </c>
      <c r="Y355" s="67">
        <f>SUM(Y354:Y354)</f>
        <v>87769.156350000005</v>
      </c>
      <c r="Z355" s="68">
        <f>SUM(Z354:Z354)</f>
        <v>1</v>
      </c>
      <c r="AA355" s="67">
        <f>SUM(AA354:AA354)</f>
        <v>87769.156350000005</v>
      </c>
      <c r="AB355" s="67">
        <f t="shared" ref="AB355:AC355" si="411">SUM(AB354:AB354)</f>
        <v>1</v>
      </c>
      <c r="AC355" s="67">
        <f t="shared" si="411"/>
        <v>87769.156350000005</v>
      </c>
    </row>
    <row r="356" spans="1:29" s="1" customFormat="1" ht="12.75" customHeight="1" x14ac:dyDescent="0.2">
      <c r="A356" s="188" t="s">
        <v>171</v>
      </c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  <c r="W356" s="189"/>
      <c r="X356" s="189"/>
      <c r="Y356" s="189"/>
      <c r="Z356" s="189"/>
      <c r="AA356" s="189"/>
      <c r="AB356" s="37"/>
      <c r="AC356" s="37"/>
    </row>
    <row r="357" spans="1:29" s="36" customFormat="1" x14ac:dyDescent="0.2">
      <c r="A357" s="36">
        <v>1</v>
      </c>
      <c r="B357" s="69" t="s">
        <v>184</v>
      </c>
      <c r="C357" s="53"/>
      <c r="D357" s="101" t="s">
        <v>198</v>
      </c>
      <c r="E357" s="101">
        <v>4</v>
      </c>
      <c r="F357" s="101"/>
      <c r="G357" s="8" t="s">
        <v>409</v>
      </c>
      <c r="H357" s="36">
        <v>17697</v>
      </c>
      <c r="I357" s="20">
        <v>4.41</v>
      </c>
      <c r="J357" s="20">
        <v>1.45</v>
      </c>
      <c r="K357" s="12">
        <f t="shared" ref="K357:K359" si="412">H357*I357*J357</f>
        <v>113163.46650000001</v>
      </c>
      <c r="L357" s="40">
        <v>25</v>
      </c>
      <c r="M357" s="63">
        <f t="shared" ref="M357" si="413">K357*L357/100</f>
        <v>28290.866625000002</v>
      </c>
      <c r="U357" s="39"/>
      <c r="V357" s="102"/>
      <c r="W357" s="103"/>
      <c r="X357" s="12">
        <f t="shared" ref="X357:X358" si="414">(K357+M357)*10/100</f>
        <v>14145.433312500001</v>
      </c>
      <c r="Y357" s="12">
        <f t="shared" ref="Y357:Y358" si="415">K357+M357+O357+Q357+U357+W357+S357+X357</f>
        <v>155599.76643750002</v>
      </c>
      <c r="Z357" s="51">
        <v>0.5</v>
      </c>
      <c r="AA357" s="12">
        <f t="shared" ref="AA357:AA358" si="416">Y357*Z357</f>
        <v>77799.883218750008</v>
      </c>
      <c r="AB357" s="12">
        <v>1</v>
      </c>
      <c r="AC357" s="12">
        <f>AA357*AB357</f>
        <v>77799.883218750008</v>
      </c>
    </row>
    <row r="358" spans="1:29" s="36" customFormat="1" ht="12.75" customHeight="1" x14ac:dyDescent="0.2">
      <c r="A358" s="36">
        <v>2</v>
      </c>
      <c r="B358" s="69" t="s">
        <v>4</v>
      </c>
      <c r="C358" s="53" t="s">
        <v>109</v>
      </c>
      <c r="F358" s="36">
        <v>4</v>
      </c>
      <c r="G358" s="8"/>
      <c r="H358" s="36">
        <v>17697</v>
      </c>
      <c r="I358" s="20">
        <v>2.89</v>
      </c>
      <c r="J358" s="20">
        <v>1.45</v>
      </c>
      <c r="K358" s="12">
        <f t="shared" ref="K358" si="417">H358*I358*J358</f>
        <v>74159.2785</v>
      </c>
      <c r="L358" s="40"/>
      <c r="M358" s="63"/>
      <c r="U358" s="39"/>
      <c r="V358" s="102">
        <v>35</v>
      </c>
      <c r="W358" s="103">
        <f>H358*V358/100</f>
        <v>6193.95</v>
      </c>
      <c r="X358" s="12">
        <f t="shared" si="414"/>
        <v>7415.92785</v>
      </c>
      <c r="Y358" s="12">
        <f t="shared" si="415"/>
        <v>87769.156350000005</v>
      </c>
      <c r="Z358" s="51">
        <v>1</v>
      </c>
      <c r="AA358" s="12">
        <f t="shared" si="416"/>
        <v>87769.156350000005</v>
      </c>
      <c r="AB358" s="12">
        <v>1</v>
      </c>
      <c r="AC358" s="12">
        <f>AA358*AB358</f>
        <v>87769.156350000005</v>
      </c>
    </row>
    <row r="359" spans="1:29" s="36" customFormat="1" ht="12.75" customHeight="1" x14ac:dyDescent="0.2">
      <c r="A359" s="36">
        <v>2</v>
      </c>
      <c r="B359" s="69" t="s">
        <v>4</v>
      </c>
      <c r="C359" s="53" t="s">
        <v>109</v>
      </c>
      <c r="F359" s="36">
        <v>4</v>
      </c>
      <c r="G359" s="8"/>
      <c r="H359" s="36">
        <v>17697</v>
      </c>
      <c r="I359" s="20">
        <v>2.89</v>
      </c>
      <c r="J359" s="20">
        <v>1.45</v>
      </c>
      <c r="K359" s="12">
        <f t="shared" si="412"/>
        <v>74159.2785</v>
      </c>
      <c r="L359" s="40"/>
      <c r="M359" s="63"/>
      <c r="U359" s="39"/>
      <c r="V359" s="102">
        <v>35</v>
      </c>
      <c r="W359" s="103">
        <f>H359*V359/100</f>
        <v>6193.95</v>
      </c>
      <c r="X359" s="12">
        <f t="shared" ref="X359" si="418">(K359+M359)*10/100</f>
        <v>7415.92785</v>
      </c>
      <c r="Y359" s="12">
        <f t="shared" ref="Y359" si="419">K359+M359+O359+Q359+U359+W359+S359+X359</f>
        <v>87769.156350000005</v>
      </c>
      <c r="Z359" s="51">
        <v>0.5</v>
      </c>
      <c r="AA359" s="12">
        <f t="shared" si="405"/>
        <v>43884.578175000002</v>
      </c>
      <c r="AB359" s="12">
        <v>1</v>
      </c>
      <c r="AC359" s="12">
        <f>AA359*AB359</f>
        <v>43884.578175000002</v>
      </c>
    </row>
    <row r="360" spans="1:29" s="64" customFormat="1" x14ac:dyDescent="0.2">
      <c r="B360" s="71" t="s">
        <v>8</v>
      </c>
      <c r="C360" s="65"/>
      <c r="G360" s="66"/>
      <c r="I360" s="21"/>
      <c r="J360" s="21"/>
      <c r="K360" s="67">
        <f>SUM(K357:K359)</f>
        <v>261482.02350000001</v>
      </c>
      <c r="L360" s="67"/>
      <c r="M360" s="67">
        <f t="shared" ref="M360" si="420">SUM(M357:M359)</f>
        <v>28290.866625000002</v>
      </c>
      <c r="N360" s="67"/>
      <c r="O360" s="67">
        <f t="shared" ref="O360" si="421">SUM(O357:O359)</f>
        <v>0</v>
      </c>
      <c r="P360" s="67"/>
      <c r="Q360" s="67">
        <f t="shared" ref="Q360" si="422">SUM(Q357:Q359)</f>
        <v>0</v>
      </c>
      <c r="R360" s="67"/>
      <c r="S360" s="67">
        <f t="shared" ref="S360" si="423">SUM(S357:S359)</f>
        <v>0</v>
      </c>
      <c r="T360" s="67"/>
      <c r="U360" s="67">
        <f t="shared" ref="U360" si="424">SUM(U357:U359)</f>
        <v>0</v>
      </c>
      <c r="V360" s="67"/>
      <c r="W360" s="67">
        <f t="shared" ref="W360" si="425">SUM(W357:W359)</f>
        <v>12387.9</v>
      </c>
      <c r="X360" s="67">
        <f t="shared" ref="X360" si="426">SUM(X357:X359)</f>
        <v>28977.289012500001</v>
      </c>
      <c r="Y360" s="67">
        <f t="shared" ref="Y360" si="427">SUM(Y357:Y359)</f>
        <v>331138.07913750003</v>
      </c>
      <c r="Z360" s="68">
        <f t="shared" ref="Z360" si="428">SUM(Z357:Z359)</f>
        <v>2</v>
      </c>
      <c r="AA360" s="67">
        <f>SUM(AA357:AA359)</f>
        <v>209453.61774375002</v>
      </c>
      <c r="AB360" s="67">
        <f t="shared" ref="AB360" si="429">SUM(AB357:AB359)</f>
        <v>3</v>
      </c>
      <c r="AC360" s="67">
        <f>SUM(AC357:AC359)</f>
        <v>209453.61774375002</v>
      </c>
    </row>
    <row r="361" spans="1:29" s="1" customFormat="1" ht="13.5" customHeight="1" x14ac:dyDescent="0.2">
      <c r="A361" s="188" t="s">
        <v>170</v>
      </c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189"/>
      <c r="M361" s="189"/>
      <c r="N361" s="189"/>
      <c r="O361" s="189"/>
      <c r="P361" s="189"/>
      <c r="Q361" s="189"/>
      <c r="R361" s="189"/>
      <c r="S361" s="189"/>
      <c r="T361" s="189"/>
      <c r="U361" s="189"/>
      <c r="V361" s="189"/>
      <c r="W361" s="189"/>
      <c r="X361" s="189"/>
      <c r="Y361" s="189"/>
      <c r="Z361" s="189"/>
      <c r="AA361" s="189"/>
      <c r="AB361" s="37"/>
      <c r="AC361" s="37"/>
    </row>
    <row r="362" spans="1:29" s="36" customFormat="1" ht="12.6" customHeight="1" x14ac:dyDescent="0.2">
      <c r="A362" s="36">
        <v>1</v>
      </c>
      <c r="B362" s="69" t="s">
        <v>184</v>
      </c>
      <c r="C362" s="101"/>
      <c r="D362" s="101" t="s">
        <v>198</v>
      </c>
      <c r="E362" s="101">
        <v>4</v>
      </c>
      <c r="F362" s="101"/>
      <c r="G362" s="86" t="s">
        <v>454</v>
      </c>
      <c r="H362" s="102">
        <v>17697</v>
      </c>
      <c r="I362" s="53">
        <v>3.57</v>
      </c>
      <c r="J362" s="53">
        <v>1.45</v>
      </c>
      <c r="K362" s="12">
        <f t="shared" ref="K362:K364" si="430">H362*I362*J362</f>
        <v>91608.520499999984</v>
      </c>
      <c r="L362" s="70">
        <v>25</v>
      </c>
      <c r="M362" s="90">
        <f t="shared" ref="M362" si="431">K362*L362/100</f>
        <v>22902.130124999996</v>
      </c>
      <c r="U362" s="39"/>
      <c r="V362" s="102"/>
      <c r="W362" s="103"/>
      <c r="X362" s="12">
        <f t="shared" ref="X362" si="432">(K362+M362)*10/100</f>
        <v>11451.065062499998</v>
      </c>
      <c r="Y362" s="12">
        <f t="shared" ref="Y362" si="433">K362+M362+O362+Q362+U362+W362+S362+X362</f>
        <v>125961.71568749998</v>
      </c>
      <c r="Z362" s="51">
        <v>1</v>
      </c>
      <c r="AA362" s="12">
        <f t="shared" ref="AA362" si="434">Y362*Z362</f>
        <v>125961.71568749998</v>
      </c>
      <c r="AB362" s="12">
        <v>1</v>
      </c>
      <c r="AC362" s="12">
        <f>AA362*AB362</f>
        <v>125961.71568749998</v>
      </c>
    </row>
    <row r="363" spans="1:29" s="36" customFormat="1" x14ac:dyDescent="0.2">
      <c r="A363" s="36">
        <v>2</v>
      </c>
      <c r="B363" s="69" t="s">
        <v>4</v>
      </c>
      <c r="C363" s="53" t="s">
        <v>109</v>
      </c>
      <c r="F363" s="36">
        <v>4</v>
      </c>
      <c r="G363" s="8"/>
      <c r="H363" s="36">
        <v>17697</v>
      </c>
      <c r="I363" s="20">
        <v>2.89</v>
      </c>
      <c r="J363" s="20">
        <v>1.45</v>
      </c>
      <c r="K363" s="12">
        <f t="shared" si="430"/>
        <v>74159.2785</v>
      </c>
      <c r="L363" s="40"/>
      <c r="M363" s="63"/>
      <c r="U363" s="39"/>
      <c r="V363" s="102">
        <v>35</v>
      </c>
      <c r="W363" s="103">
        <f>H363*V363/100</f>
        <v>6193.95</v>
      </c>
      <c r="X363" s="12">
        <f t="shared" ref="X363" si="435">(K363+M363)*10/100</f>
        <v>7415.92785</v>
      </c>
      <c r="Y363" s="12">
        <f t="shared" ref="Y363" si="436">K363+M363+O363+Q363+U363+W363+S363+X363</f>
        <v>87769.156350000005</v>
      </c>
      <c r="Z363" s="51">
        <v>1</v>
      </c>
      <c r="AA363" s="12">
        <f>Y363*Z363</f>
        <v>87769.156350000005</v>
      </c>
      <c r="AB363" s="12">
        <v>1</v>
      </c>
      <c r="AC363" s="12">
        <f>AA363*AB363</f>
        <v>87769.156350000005</v>
      </c>
    </row>
    <row r="364" spans="1:29" s="36" customFormat="1" x14ac:dyDescent="0.2">
      <c r="A364" s="36">
        <v>3</v>
      </c>
      <c r="B364" s="69" t="s">
        <v>160</v>
      </c>
      <c r="C364" s="53"/>
      <c r="F364" s="36">
        <v>2</v>
      </c>
      <c r="G364" s="8"/>
      <c r="H364" s="36">
        <v>17697</v>
      </c>
      <c r="I364" s="20">
        <v>2.81</v>
      </c>
      <c r="J364" s="20">
        <v>1.45</v>
      </c>
      <c r="K364" s="12">
        <f t="shared" si="430"/>
        <v>72106.426500000001</v>
      </c>
      <c r="L364" s="40"/>
      <c r="M364" s="63"/>
      <c r="U364" s="39"/>
      <c r="V364" s="102"/>
      <c r="W364" s="103"/>
      <c r="X364" s="12">
        <f t="shared" ref="X364" si="437">(K364+M364)*10/100</f>
        <v>7210.6426499999998</v>
      </c>
      <c r="Y364" s="12">
        <f t="shared" ref="Y364" si="438">K364+M364+O364+Q364+U364+W364+S364+X364</f>
        <v>79317.069149999996</v>
      </c>
      <c r="Z364" s="51">
        <v>0.5</v>
      </c>
      <c r="AA364" s="12">
        <f>Y364*Z364</f>
        <v>39658.534574999998</v>
      </c>
      <c r="AB364" s="12">
        <v>1</v>
      </c>
      <c r="AC364" s="12">
        <f>AA364*AB364</f>
        <v>39658.534574999998</v>
      </c>
    </row>
    <row r="365" spans="1:29" s="64" customFormat="1" x14ac:dyDescent="0.2">
      <c r="B365" s="71" t="s">
        <v>8</v>
      </c>
      <c r="C365" s="65"/>
      <c r="G365" s="66"/>
      <c r="I365" s="21"/>
      <c r="J365" s="21"/>
      <c r="K365" s="67">
        <f>SUM(K362:K364)</f>
        <v>237874.2255</v>
      </c>
      <c r="L365" s="67"/>
      <c r="M365" s="67">
        <f t="shared" ref="M365" si="439">SUM(M362:M364)</f>
        <v>22902.130124999996</v>
      </c>
      <c r="N365" s="67"/>
      <c r="O365" s="67">
        <f t="shared" ref="O365" si="440">SUM(O362:O364)</f>
        <v>0</v>
      </c>
      <c r="P365" s="67"/>
      <c r="Q365" s="67">
        <f t="shared" ref="Q365" si="441">SUM(Q362:Q364)</f>
        <v>0</v>
      </c>
      <c r="R365" s="67"/>
      <c r="S365" s="67">
        <f t="shared" ref="S365" si="442">SUM(S362:S364)</f>
        <v>0</v>
      </c>
      <c r="T365" s="67"/>
      <c r="U365" s="67">
        <f t="shared" ref="U365" si="443">SUM(U362:U364)</f>
        <v>0</v>
      </c>
      <c r="V365" s="67"/>
      <c r="W365" s="67">
        <f t="shared" ref="W365" si="444">SUM(W362:W364)</f>
        <v>6193.95</v>
      </c>
      <c r="X365" s="67">
        <f t="shared" ref="X365" si="445">SUM(X362:X364)</f>
        <v>26077.6355625</v>
      </c>
      <c r="Y365" s="67">
        <f t="shared" ref="Y365" si="446">SUM(Y362:Y364)</f>
        <v>293047.94118749996</v>
      </c>
      <c r="Z365" s="68">
        <f t="shared" ref="Z365" si="447">SUM(Z362:Z364)</f>
        <v>2.5</v>
      </c>
      <c r="AA365" s="67">
        <f>SUM(AA362:AA364)</f>
        <v>253389.40661249997</v>
      </c>
      <c r="AB365" s="67">
        <f t="shared" ref="AB365" si="448">SUM(AB362:AB364)</f>
        <v>3</v>
      </c>
      <c r="AC365" s="67">
        <f t="shared" ref="AC365" si="449">SUM(AC362:AC364)</f>
        <v>253389.40661249997</v>
      </c>
    </row>
    <row r="366" spans="1:29" s="64" customFormat="1" ht="14.25" customHeight="1" x14ac:dyDescent="0.2">
      <c r="A366" s="188" t="s">
        <v>88</v>
      </c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  <c r="W366" s="189"/>
      <c r="X366" s="189"/>
      <c r="Y366" s="189"/>
      <c r="Z366" s="189"/>
      <c r="AA366" s="189"/>
      <c r="AB366" s="37"/>
      <c r="AC366" s="37"/>
    </row>
    <row r="367" spans="1:29" s="1" customFormat="1" ht="12.75" customHeight="1" x14ac:dyDescent="0.2">
      <c r="A367" s="36">
        <v>1</v>
      </c>
      <c r="B367" s="69" t="s">
        <v>4</v>
      </c>
      <c r="C367" s="53" t="s">
        <v>109</v>
      </c>
      <c r="D367" s="36"/>
      <c r="E367" s="36"/>
      <c r="F367" s="36">
        <v>4</v>
      </c>
      <c r="G367" s="8"/>
      <c r="H367" s="36">
        <v>17697</v>
      </c>
      <c r="I367" s="20">
        <v>2.89</v>
      </c>
      <c r="J367" s="20">
        <v>1.45</v>
      </c>
      <c r="K367" s="12">
        <f t="shared" ref="K367:K369" si="450">H367*I367*J367</f>
        <v>74159.2785</v>
      </c>
      <c r="L367" s="40"/>
      <c r="M367" s="63"/>
      <c r="N367" s="36"/>
      <c r="O367" s="36"/>
      <c r="P367" s="36"/>
      <c r="Q367" s="36"/>
      <c r="R367" s="36"/>
      <c r="S367" s="36"/>
      <c r="T367" s="36"/>
      <c r="U367" s="39"/>
      <c r="V367" s="102">
        <v>35</v>
      </c>
      <c r="W367" s="103">
        <f>H367*V367/100</f>
        <v>6193.95</v>
      </c>
      <c r="X367" s="12">
        <f t="shared" ref="X367:X369" si="451">(K367+M367)*10/100</f>
        <v>7415.92785</v>
      </c>
      <c r="Y367" s="12">
        <f t="shared" ref="Y367:Y369" si="452">K367+M367+O367+Q367+U367+W367+S367+X367</f>
        <v>87769.156350000005</v>
      </c>
      <c r="Z367" s="51">
        <v>1</v>
      </c>
      <c r="AA367" s="12">
        <f>Y367*Z367</f>
        <v>87769.156350000005</v>
      </c>
      <c r="AB367" s="12">
        <v>1</v>
      </c>
      <c r="AC367" s="12">
        <f>AA367*AB367</f>
        <v>87769.156350000005</v>
      </c>
    </row>
    <row r="368" spans="1:29" s="1" customFormat="1" ht="12.75" customHeight="1" x14ac:dyDescent="0.2">
      <c r="A368" s="36">
        <v>2</v>
      </c>
      <c r="B368" s="69" t="s">
        <v>4</v>
      </c>
      <c r="C368" s="53" t="s">
        <v>109</v>
      </c>
      <c r="D368" s="36"/>
      <c r="E368" s="36"/>
      <c r="F368" s="36">
        <v>4</v>
      </c>
      <c r="G368" s="8"/>
      <c r="H368" s="36">
        <v>17697</v>
      </c>
      <c r="I368" s="20">
        <v>2.89</v>
      </c>
      <c r="J368" s="20">
        <v>1.45</v>
      </c>
      <c r="K368" s="12">
        <f t="shared" ref="K368" si="453">H368*I368*J368</f>
        <v>74159.2785</v>
      </c>
      <c r="L368" s="40"/>
      <c r="M368" s="63"/>
      <c r="N368" s="36"/>
      <c r="O368" s="36"/>
      <c r="P368" s="36"/>
      <c r="Q368" s="36"/>
      <c r="R368" s="36"/>
      <c r="S368" s="36"/>
      <c r="T368" s="36"/>
      <c r="U368" s="39"/>
      <c r="V368" s="102">
        <v>35</v>
      </c>
      <c r="W368" s="103">
        <f>H368*V368/100</f>
        <v>6193.95</v>
      </c>
      <c r="X368" s="12">
        <f t="shared" ref="X368" si="454">(K368+M368)*10/100</f>
        <v>7415.92785</v>
      </c>
      <c r="Y368" s="12">
        <f t="shared" ref="Y368" si="455">K368+M368+O368+Q368+U368+W368+S368+X368</f>
        <v>87769.156350000005</v>
      </c>
      <c r="Z368" s="51">
        <v>0.5</v>
      </c>
      <c r="AA368" s="12">
        <f>Y368*Z368</f>
        <v>43884.578175000002</v>
      </c>
      <c r="AB368" s="12">
        <v>1</v>
      </c>
      <c r="AC368" s="12">
        <f>AA368*AB368</f>
        <v>43884.578175000002</v>
      </c>
    </row>
    <row r="369" spans="1:29" s="1" customFormat="1" ht="12.75" customHeight="1" x14ac:dyDescent="0.2">
      <c r="A369" s="36">
        <v>3</v>
      </c>
      <c r="B369" s="69" t="s">
        <v>239</v>
      </c>
      <c r="C369" s="53"/>
      <c r="D369" s="20" t="s">
        <v>198</v>
      </c>
      <c r="E369" s="36">
        <v>4</v>
      </c>
      <c r="F369" s="36"/>
      <c r="G369" s="8" t="s">
        <v>456</v>
      </c>
      <c r="H369" s="36">
        <v>17697</v>
      </c>
      <c r="I369" s="20">
        <v>3.65</v>
      </c>
      <c r="J369" s="20">
        <v>1.45</v>
      </c>
      <c r="K369" s="12">
        <f t="shared" si="450"/>
        <v>93661.372499999998</v>
      </c>
      <c r="L369" s="40">
        <v>25</v>
      </c>
      <c r="M369" s="90">
        <f t="shared" ref="M369" si="456">K369*L369/100</f>
        <v>23415.343124999999</v>
      </c>
      <c r="N369" s="36"/>
      <c r="O369" s="36"/>
      <c r="P369" s="36"/>
      <c r="Q369" s="36"/>
      <c r="R369" s="36"/>
      <c r="S369" s="36"/>
      <c r="T369" s="36"/>
      <c r="U369" s="39"/>
      <c r="V369" s="102"/>
      <c r="W369" s="103"/>
      <c r="X369" s="12">
        <f t="shared" si="451"/>
        <v>11707.6715625</v>
      </c>
      <c r="Y369" s="12">
        <f t="shared" si="452"/>
        <v>128784.38718749999</v>
      </c>
      <c r="Z369" s="51">
        <v>1</v>
      </c>
      <c r="AA369" s="12">
        <f>Y369*Z369</f>
        <v>128784.38718749999</v>
      </c>
      <c r="AB369" s="12">
        <v>1</v>
      </c>
      <c r="AC369" s="12">
        <f>AA369*AB369</f>
        <v>128784.38718749999</v>
      </c>
    </row>
    <row r="370" spans="1:29" s="1" customFormat="1" ht="12.75" customHeight="1" x14ac:dyDescent="0.2">
      <c r="A370" s="64"/>
      <c r="B370" s="71" t="s">
        <v>8</v>
      </c>
      <c r="C370" s="65"/>
      <c r="D370" s="64"/>
      <c r="E370" s="64"/>
      <c r="F370" s="64"/>
      <c r="G370" s="66"/>
      <c r="H370" s="64"/>
      <c r="I370" s="21"/>
      <c r="J370" s="21"/>
      <c r="K370" s="67">
        <f>SUM(K367:K369)</f>
        <v>241979.9295</v>
      </c>
      <c r="L370" s="67"/>
      <c r="M370" s="67">
        <f>SUM(M369)</f>
        <v>23415.343124999999</v>
      </c>
      <c r="N370" s="67"/>
      <c r="O370" s="67">
        <f>SUM(O367:O367)</f>
        <v>0</v>
      </c>
      <c r="P370" s="67"/>
      <c r="Q370" s="67">
        <f>SUM(Q367:Q367)</f>
        <v>0</v>
      </c>
      <c r="R370" s="67"/>
      <c r="S370" s="67"/>
      <c r="T370" s="67"/>
      <c r="U370" s="67">
        <f>SUM(U367:U367)</f>
        <v>0</v>
      </c>
      <c r="V370" s="67"/>
      <c r="W370" s="67">
        <f t="shared" ref="W370" si="457">SUM(W367:W367)</f>
        <v>6193.95</v>
      </c>
      <c r="X370" s="67">
        <f>SUM(X367:X369)</f>
        <v>26539.5272625</v>
      </c>
      <c r="Y370" s="67">
        <f>SUM(Y367:Y369)</f>
        <v>304322.69988750003</v>
      </c>
      <c r="Z370" s="72">
        <f>SUM(Z367:Z369)</f>
        <v>2.5</v>
      </c>
      <c r="AA370" s="67">
        <f>SUM(AA367:AA369)</f>
        <v>260438.1217125</v>
      </c>
      <c r="AB370" s="67">
        <f t="shared" ref="AB370" si="458">SUM(AB367:AB369)</f>
        <v>3</v>
      </c>
      <c r="AC370" s="67">
        <f>SUM(AC367:AC369)</f>
        <v>260438.1217125</v>
      </c>
    </row>
    <row r="371" spans="1:29" s="36" customFormat="1" ht="14.25" customHeight="1" x14ac:dyDescent="0.2">
      <c r="A371" s="188" t="s">
        <v>119</v>
      </c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89"/>
      <c r="Z371" s="189"/>
      <c r="AA371" s="189"/>
      <c r="AB371" s="37"/>
      <c r="AC371" s="37"/>
    </row>
    <row r="372" spans="1:29" s="36" customFormat="1" ht="12.75" customHeight="1" x14ac:dyDescent="0.2">
      <c r="A372" s="36">
        <v>1</v>
      </c>
      <c r="B372" s="69" t="s">
        <v>4</v>
      </c>
      <c r="C372" s="53" t="s">
        <v>109</v>
      </c>
      <c r="F372" s="36">
        <v>4</v>
      </c>
      <c r="G372" s="8"/>
      <c r="H372" s="36">
        <v>17697</v>
      </c>
      <c r="I372" s="20">
        <v>2.89</v>
      </c>
      <c r="J372" s="20">
        <v>1.45</v>
      </c>
      <c r="K372" s="12">
        <f t="shared" ref="K372" si="459">H372*I372*J372</f>
        <v>74159.2785</v>
      </c>
      <c r="L372" s="40"/>
      <c r="M372" s="63"/>
      <c r="U372" s="39"/>
      <c r="V372" s="102">
        <v>35</v>
      </c>
      <c r="W372" s="103">
        <f>H372*V372/100</f>
        <v>6193.95</v>
      </c>
      <c r="X372" s="12">
        <f t="shared" ref="X372" si="460">(K372+M372)*10/100</f>
        <v>7415.92785</v>
      </c>
      <c r="Y372" s="12">
        <f t="shared" ref="Y372" si="461">K372+M372+O372+Q372+U372+W372+S372+X372</f>
        <v>87769.156350000005</v>
      </c>
      <c r="Z372" s="51">
        <v>1</v>
      </c>
      <c r="AA372" s="12">
        <f>Y372*Z372</f>
        <v>87769.156350000005</v>
      </c>
      <c r="AB372" s="12">
        <v>1</v>
      </c>
      <c r="AC372" s="12">
        <f>AA372*AB372</f>
        <v>87769.156350000005</v>
      </c>
    </row>
    <row r="373" spans="1:29" s="36" customFormat="1" ht="12.75" customHeight="1" x14ac:dyDescent="0.2">
      <c r="A373" s="64"/>
      <c r="B373" s="71" t="s">
        <v>8</v>
      </c>
      <c r="C373" s="65"/>
      <c r="D373" s="64"/>
      <c r="E373" s="64"/>
      <c r="F373" s="64"/>
      <c r="G373" s="66"/>
      <c r="H373" s="64"/>
      <c r="I373" s="21"/>
      <c r="J373" s="21"/>
      <c r="K373" s="67">
        <f>SUM(K372:K372)</f>
        <v>74159.2785</v>
      </c>
      <c r="L373" s="67"/>
      <c r="M373" s="67">
        <f>SUM(M372:M372)</f>
        <v>0</v>
      </c>
      <c r="N373" s="67"/>
      <c r="O373" s="67">
        <f>SUM(O372:O372)</f>
        <v>0</v>
      </c>
      <c r="P373" s="67"/>
      <c r="Q373" s="67">
        <f>SUM(Q372:Q372)</f>
        <v>0</v>
      </c>
      <c r="R373" s="67"/>
      <c r="S373" s="67"/>
      <c r="T373" s="67"/>
      <c r="U373" s="67">
        <f>SUM(U372:U372)</f>
        <v>0</v>
      </c>
      <c r="V373" s="67"/>
      <c r="W373" s="67">
        <f t="shared" ref="W373:AC373" si="462">SUM(W372:W372)</f>
        <v>6193.95</v>
      </c>
      <c r="X373" s="67">
        <f t="shared" si="462"/>
        <v>7415.92785</v>
      </c>
      <c r="Y373" s="67">
        <f t="shared" si="462"/>
        <v>87769.156350000005</v>
      </c>
      <c r="Z373" s="72">
        <f t="shared" si="462"/>
        <v>1</v>
      </c>
      <c r="AA373" s="67">
        <f t="shared" si="462"/>
        <v>87769.156350000005</v>
      </c>
      <c r="AB373" s="67">
        <f t="shared" si="462"/>
        <v>1</v>
      </c>
      <c r="AC373" s="67">
        <f t="shared" si="462"/>
        <v>87769.156350000005</v>
      </c>
    </row>
    <row r="374" spans="1:29" s="36" customFormat="1" ht="14.25" customHeight="1" x14ac:dyDescent="0.2">
      <c r="A374" s="188" t="s">
        <v>118</v>
      </c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  <c r="Z374" s="189"/>
      <c r="AA374" s="189"/>
      <c r="AB374" s="37"/>
      <c r="AC374" s="37"/>
    </row>
    <row r="375" spans="1:29" s="1" customFormat="1" ht="12.75" customHeight="1" x14ac:dyDescent="0.2">
      <c r="A375" s="36">
        <v>1</v>
      </c>
      <c r="B375" s="69" t="s">
        <v>4</v>
      </c>
      <c r="C375" s="53" t="s">
        <v>110</v>
      </c>
      <c r="D375" s="36"/>
      <c r="E375" s="36"/>
      <c r="F375" s="36">
        <v>4</v>
      </c>
      <c r="G375" s="8"/>
      <c r="H375" s="36">
        <v>17697</v>
      </c>
      <c r="I375" s="20">
        <v>2.89</v>
      </c>
      <c r="J375" s="20">
        <v>1.45</v>
      </c>
      <c r="K375" s="12">
        <f t="shared" ref="K375" si="463">H375*I375*J375</f>
        <v>74159.2785</v>
      </c>
      <c r="L375" s="40"/>
      <c r="M375" s="63"/>
      <c r="N375" s="36"/>
      <c r="O375" s="36"/>
      <c r="P375" s="36"/>
      <c r="Q375" s="36"/>
      <c r="R375" s="36"/>
      <c r="S375" s="36"/>
      <c r="T375" s="36"/>
      <c r="U375" s="39"/>
      <c r="V375" s="102">
        <v>20</v>
      </c>
      <c r="W375" s="103">
        <f>H375*V375/100</f>
        <v>3539.4</v>
      </c>
      <c r="X375" s="12">
        <f t="shared" ref="X375" si="464">(K375+M375)*10/100</f>
        <v>7415.92785</v>
      </c>
      <c r="Y375" s="12">
        <f t="shared" ref="Y375" si="465">K375+M375+O375+Q375+U375+W375+S375+X375</f>
        <v>85114.606349999987</v>
      </c>
      <c r="Z375" s="51">
        <v>1</v>
      </c>
      <c r="AA375" s="12">
        <f>Y375*Z375</f>
        <v>85114.606349999987</v>
      </c>
      <c r="AB375" s="12">
        <v>1</v>
      </c>
      <c r="AC375" s="12">
        <f>AA375*AB375</f>
        <v>85114.606349999987</v>
      </c>
    </row>
    <row r="376" spans="1:29" s="1" customFormat="1" ht="12.75" customHeight="1" x14ac:dyDescent="0.2">
      <c r="A376" s="64"/>
      <c r="B376" s="71" t="s">
        <v>8</v>
      </c>
      <c r="C376" s="65"/>
      <c r="D376" s="64"/>
      <c r="E376" s="64"/>
      <c r="F376" s="64"/>
      <c r="G376" s="66"/>
      <c r="H376" s="64"/>
      <c r="I376" s="21"/>
      <c r="J376" s="21"/>
      <c r="K376" s="67">
        <f>SUM(K375:K375)</f>
        <v>74159.2785</v>
      </c>
      <c r="L376" s="67"/>
      <c r="M376" s="67">
        <f>SUM(M375:M375)</f>
        <v>0</v>
      </c>
      <c r="N376" s="67"/>
      <c r="O376" s="67">
        <f>SUM(O375:O375)</f>
        <v>0</v>
      </c>
      <c r="P376" s="67"/>
      <c r="Q376" s="67">
        <f>SUM(Q375:Q375)</f>
        <v>0</v>
      </c>
      <c r="R376" s="67"/>
      <c r="S376" s="67"/>
      <c r="T376" s="67"/>
      <c r="U376" s="67">
        <f>SUM(U375:U375)</f>
        <v>0</v>
      </c>
      <c r="V376" s="67"/>
      <c r="W376" s="67">
        <f t="shared" ref="W376:AC376" si="466">SUM(W375:W375)</f>
        <v>3539.4</v>
      </c>
      <c r="X376" s="67">
        <f t="shared" ref="X376" si="467">SUM(X375:X375)</f>
        <v>7415.92785</v>
      </c>
      <c r="Y376" s="67">
        <f t="shared" si="466"/>
        <v>85114.606349999987</v>
      </c>
      <c r="Z376" s="72">
        <f t="shared" si="466"/>
        <v>1</v>
      </c>
      <c r="AA376" s="67">
        <f t="shared" si="466"/>
        <v>85114.606349999987</v>
      </c>
      <c r="AB376" s="67">
        <f t="shared" si="466"/>
        <v>1</v>
      </c>
      <c r="AC376" s="67">
        <f t="shared" si="466"/>
        <v>85114.606349999987</v>
      </c>
    </row>
    <row r="377" spans="1:29" s="1" customFormat="1" ht="14.25" customHeight="1" x14ac:dyDescent="0.2">
      <c r="A377" s="188" t="s">
        <v>120</v>
      </c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  <c r="W377" s="189"/>
      <c r="X377" s="189"/>
      <c r="Y377" s="189"/>
      <c r="Z377" s="189"/>
      <c r="AA377" s="189"/>
      <c r="AB377" s="37"/>
      <c r="AC377" s="37"/>
    </row>
    <row r="378" spans="1:29" s="1" customFormat="1" ht="12.75" customHeight="1" x14ac:dyDescent="0.2">
      <c r="A378" s="36">
        <v>1</v>
      </c>
      <c r="B378" s="69" t="s">
        <v>4</v>
      </c>
      <c r="C378" s="53" t="s">
        <v>110</v>
      </c>
      <c r="D378" s="36"/>
      <c r="E378" s="36"/>
      <c r="F378" s="36">
        <v>4</v>
      </c>
      <c r="G378" s="8"/>
      <c r="H378" s="36">
        <v>17697</v>
      </c>
      <c r="I378" s="20">
        <v>2.89</v>
      </c>
      <c r="J378" s="20">
        <v>1.45</v>
      </c>
      <c r="K378" s="12">
        <f t="shared" ref="K378" si="468">H378*I378*J378</f>
        <v>74159.2785</v>
      </c>
      <c r="L378" s="40"/>
      <c r="M378" s="63"/>
      <c r="N378" s="36"/>
      <c r="O378" s="36"/>
      <c r="P378" s="36"/>
      <c r="Q378" s="36"/>
      <c r="R378" s="36"/>
      <c r="S378" s="36"/>
      <c r="T378" s="36"/>
      <c r="U378" s="39"/>
      <c r="V378" s="102">
        <v>20</v>
      </c>
      <c r="W378" s="103">
        <f>H378*V378/100</f>
        <v>3539.4</v>
      </c>
      <c r="X378" s="12">
        <f t="shared" ref="X378" si="469">(K378+M378)*10/100</f>
        <v>7415.92785</v>
      </c>
      <c r="Y378" s="12">
        <f t="shared" ref="Y378" si="470">K378+M378+O378+Q378+U378+W378+S378+X378</f>
        <v>85114.606349999987</v>
      </c>
      <c r="Z378" s="51">
        <v>1</v>
      </c>
      <c r="AA378" s="12">
        <f>Y378*Z378</f>
        <v>85114.606349999987</v>
      </c>
      <c r="AB378" s="12">
        <v>1</v>
      </c>
      <c r="AC378" s="12">
        <f>AA378*AB378</f>
        <v>85114.606349999987</v>
      </c>
    </row>
    <row r="379" spans="1:29" s="1" customFormat="1" ht="12.75" customHeight="1" x14ac:dyDescent="0.2">
      <c r="A379" s="64"/>
      <c r="B379" s="71" t="s">
        <v>8</v>
      </c>
      <c r="C379" s="65"/>
      <c r="D379" s="64"/>
      <c r="E379" s="64"/>
      <c r="F379" s="64"/>
      <c r="G379" s="66"/>
      <c r="H379" s="64"/>
      <c r="I379" s="21"/>
      <c r="J379" s="21"/>
      <c r="K379" s="67">
        <f>SUM(K378:K378)</f>
        <v>74159.2785</v>
      </c>
      <c r="L379" s="67"/>
      <c r="M379" s="67">
        <f>SUM(M378:M378)</f>
        <v>0</v>
      </c>
      <c r="N379" s="67"/>
      <c r="O379" s="67">
        <f>SUM(O378:O378)</f>
        <v>0</v>
      </c>
      <c r="P379" s="67"/>
      <c r="Q379" s="67">
        <f>SUM(Q378:Q378)</f>
        <v>0</v>
      </c>
      <c r="R379" s="67"/>
      <c r="S379" s="67"/>
      <c r="T379" s="67"/>
      <c r="U379" s="67">
        <f>SUM(U378:U378)</f>
        <v>0</v>
      </c>
      <c r="V379" s="67"/>
      <c r="W379" s="67">
        <f t="shared" ref="W379:AC379" si="471">SUM(W378:W378)</f>
        <v>3539.4</v>
      </c>
      <c r="X379" s="67">
        <f t="shared" ref="X379" si="472">SUM(X378:X378)</f>
        <v>7415.92785</v>
      </c>
      <c r="Y379" s="67">
        <f t="shared" si="471"/>
        <v>85114.606349999987</v>
      </c>
      <c r="Z379" s="72">
        <f t="shared" si="471"/>
        <v>1</v>
      </c>
      <c r="AA379" s="67">
        <f t="shared" si="471"/>
        <v>85114.606349999987</v>
      </c>
      <c r="AB379" s="67">
        <f t="shared" si="471"/>
        <v>1</v>
      </c>
      <c r="AC379" s="67">
        <f t="shared" si="471"/>
        <v>85114.606349999987</v>
      </c>
    </row>
    <row r="380" spans="1:29" s="1" customFormat="1" ht="14.25" customHeight="1" x14ac:dyDescent="0.2">
      <c r="A380" s="188" t="s">
        <v>121</v>
      </c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  <c r="W380" s="189"/>
      <c r="X380" s="189"/>
      <c r="Y380" s="189"/>
      <c r="Z380" s="189"/>
      <c r="AA380" s="189"/>
      <c r="AB380" s="37"/>
      <c r="AC380" s="37"/>
    </row>
    <row r="381" spans="1:29" s="1" customFormat="1" ht="12.75" customHeight="1" x14ac:dyDescent="0.2">
      <c r="A381" s="36">
        <v>1</v>
      </c>
      <c r="B381" s="69" t="s">
        <v>4</v>
      </c>
      <c r="C381" s="53" t="s">
        <v>109</v>
      </c>
      <c r="D381" s="36"/>
      <c r="E381" s="36"/>
      <c r="F381" s="36">
        <v>4</v>
      </c>
      <c r="G381" s="8"/>
      <c r="H381" s="36">
        <v>17697</v>
      </c>
      <c r="I381" s="20">
        <v>2.89</v>
      </c>
      <c r="J381" s="20">
        <v>1.45</v>
      </c>
      <c r="K381" s="12">
        <f t="shared" ref="K381" si="473">H381*I381*J381</f>
        <v>74159.2785</v>
      </c>
      <c r="L381" s="40"/>
      <c r="M381" s="63"/>
      <c r="N381" s="36"/>
      <c r="O381" s="36"/>
      <c r="P381" s="36" t="s">
        <v>235</v>
      </c>
      <c r="Q381" s="60">
        <f>1.5*2651</f>
        <v>3976.5</v>
      </c>
      <c r="R381" s="36"/>
      <c r="S381" s="36"/>
      <c r="T381" s="36"/>
      <c r="U381" s="39"/>
      <c r="V381" s="102">
        <v>35</v>
      </c>
      <c r="W381" s="103">
        <f>H381*V381/100</f>
        <v>6193.95</v>
      </c>
      <c r="X381" s="12">
        <f t="shared" ref="X381" si="474">(K381+M381)*10/100</f>
        <v>7415.92785</v>
      </c>
      <c r="Y381" s="12">
        <f t="shared" ref="Y381" si="475">K381+M381+O381+Q381+U381+W381+S381+X381</f>
        <v>91745.656350000005</v>
      </c>
      <c r="Z381" s="51">
        <v>1</v>
      </c>
      <c r="AA381" s="12">
        <f>Y381*Z381</f>
        <v>91745.656350000005</v>
      </c>
      <c r="AB381" s="12">
        <v>1</v>
      </c>
      <c r="AC381" s="12">
        <f>AA381*AB381</f>
        <v>91745.656350000005</v>
      </c>
    </row>
    <row r="382" spans="1:29" s="1" customFormat="1" ht="12.75" customHeight="1" x14ac:dyDescent="0.2">
      <c r="A382" s="64"/>
      <c r="B382" s="71" t="s">
        <v>8</v>
      </c>
      <c r="C382" s="65"/>
      <c r="D382" s="64"/>
      <c r="E382" s="64"/>
      <c r="F382" s="64"/>
      <c r="G382" s="66"/>
      <c r="H382" s="64"/>
      <c r="I382" s="21"/>
      <c r="J382" s="21"/>
      <c r="K382" s="67">
        <f>SUM(K381:K381)</f>
        <v>74159.2785</v>
      </c>
      <c r="L382" s="67"/>
      <c r="M382" s="67">
        <f>SUM(M381:M381)</f>
        <v>0</v>
      </c>
      <c r="N382" s="67"/>
      <c r="O382" s="67">
        <f>SUM(O381:O381)</f>
        <v>0</v>
      </c>
      <c r="P382" s="67"/>
      <c r="Q382" s="67">
        <f>SUM(Q381:Q381)</f>
        <v>3976.5</v>
      </c>
      <c r="R382" s="67"/>
      <c r="S382" s="67"/>
      <c r="T382" s="67"/>
      <c r="U382" s="67">
        <f>SUM(U381:U381)</f>
        <v>0</v>
      </c>
      <c r="V382" s="67"/>
      <c r="W382" s="67">
        <f t="shared" ref="W382:AC382" si="476">SUM(W381:W381)</f>
        <v>6193.95</v>
      </c>
      <c r="X382" s="67">
        <f t="shared" ref="X382" si="477">SUM(X381:X381)</f>
        <v>7415.92785</v>
      </c>
      <c r="Y382" s="67">
        <f t="shared" si="476"/>
        <v>91745.656350000005</v>
      </c>
      <c r="Z382" s="72">
        <f t="shared" si="476"/>
        <v>1</v>
      </c>
      <c r="AA382" s="67">
        <f t="shared" si="476"/>
        <v>91745.656350000005</v>
      </c>
      <c r="AB382" s="67">
        <f t="shared" si="476"/>
        <v>1</v>
      </c>
      <c r="AC382" s="67">
        <f t="shared" si="476"/>
        <v>91745.656350000005</v>
      </c>
    </row>
    <row r="383" spans="1:29" s="1" customFormat="1" ht="14.25" customHeight="1" x14ac:dyDescent="0.2">
      <c r="A383" s="188" t="s">
        <v>95</v>
      </c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  <c r="W383" s="189"/>
      <c r="X383" s="189"/>
      <c r="Y383" s="189"/>
      <c r="Z383" s="189"/>
      <c r="AA383" s="189"/>
      <c r="AB383" s="37"/>
      <c r="AC383" s="37"/>
    </row>
    <row r="384" spans="1:29" s="1" customFormat="1" ht="12.75" customHeight="1" x14ac:dyDescent="0.2">
      <c r="A384" s="36">
        <v>1</v>
      </c>
      <c r="B384" s="69" t="s">
        <v>4</v>
      </c>
      <c r="C384" s="53" t="s">
        <v>109</v>
      </c>
      <c r="D384" s="36"/>
      <c r="E384" s="36"/>
      <c r="F384" s="36">
        <v>4</v>
      </c>
      <c r="G384" s="8"/>
      <c r="H384" s="36">
        <v>17697</v>
      </c>
      <c r="I384" s="20">
        <v>2.89</v>
      </c>
      <c r="J384" s="20">
        <v>1.45</v>
      </c>
      <c r="K384" s="12">
        <f t="shared" ref="K384" si="478">H384*I384*J384</f>
        <v>74159.2785</v>
      </c>
      <c r="L384" s="40"/>
      <c r="M384" s="63"/>
      <c r="N384" s="36"/>
      <c r="O384" s="36"/>
      <c r="P384" s="36"/>
      <c r="Q384" s="36"/>
      <c r="R384" s="36"/>
      <c r="S384" s="36"/>
      <c r="T384" s="36"/>
      <c r="U384" s="39"/>
      <c r="V384" s="102">
        <v>35</v>
      </c>
      <c r="W384" s="103">
        <f>H384*V384/100</f>
        <v>6193.95</v>
      </c>
      <c r="X384" s="12">
        <f t="shared" ref="X384" si="479">(K384+M384)*10/100</f>
        <v>7415.92785</v>
      </c>
      <c r="Y384" s="12">
        <f t="shared" ref="Y384" si="480">K384+M384+O384+Q384+U384+W384+S384+X384</f>
        <v>87769.156350000005</v>
      </c>
      <c r="Z384" s="51">
        <v>1</v>
      </c>
      <c r="AA384" s="12">
        <f>Y384*Z384</f>
        <v>87769.156350000005</v>
      </c>
      <c r="AB384" s="12">
        <v>1</v>
      </c>
      <c r="AC384" s="12">
        <f>AA384*AB384</f>
        <v>87769.156350000005</v>
      </c>
    </row>
    <row r="385" spans="1:29" s="1" customFormat="1" ht="12.75" customHeight="1" x14ac:dyDescent="0.2">
      <c r="A385" s="64"/>
      <c r="B385" s="71" t="s">
        <v>8</v>
      </c>
      <c r="C385" s="65"/>
      <c r="D385" s="64"/>
      <c r="E385" s="64"/>
      <c r="F385" s="64"/>
      <c r="G385" s="66"/>
      <c r="H385" s="64"/>
      <c r="I385" s="21"/>
      <c r="J385" s="21"/>
      <c r="K385" s="67">
        <f>SUM(K384:K384)</f>
        <v>74159.2785</v>
      </c>
      <c r="L385" s="67"/>
      <c r="M385" s="67">
        <f>SUM(M384:M384)</f>
        <v>0</v>
      </c>
      <c r="N385" s="67"/>
      <c r="O385" s="67">
        <f>SUM(O384:O384)</f>
        <v>0</v>
      </c>
      <c r="P385" s="67"/>
      <c r="Q385" s="67">
        <f>SUM(Q384:Q384)</f>
        <v>0</v>
      </c>
      <c r="R385" s="67"/>
      <c r="S385" s="67"/>
      <c r="T385" s="67"/>
      <c r="U385" s="67">
        <f>SUM(U384:U384)</f>
        <v>0</v>
      </c>
      <c r="V385" s="67"/>
      <c r="W385" s="67">
        <f t="shared" ref="W385:AC385" si="481">SUM(W384:W384)</f>
        <v>6193.95</v>
      </c>
      <c r="X385" s="67">
        <f t="shared" ref="X385" si="482">SUM(X384:X384)</f>
        <v>7415.92785</v>
      </c>
      <c r="Y385" s="67">
        <f t="shared" si="481"/>
        <v>87769.156350000005</v>
      </c>
      <c r="Z385" s="72">
        <f t="shared" si="481"/>
        <v>1</v>
      </c>
      <c r="AA385" s="67">
        <f t="shared" si="481"/>
        <v>87769.156350000005</v>
      </c>
      <c r="AB385" s="67">
        <f t="shared" si="481"/>
        <v>1</v>
      </c>
      <c r="AC385" s="67">
        <f t="shared" si="481"/>
        <v>87769.156350000005</v>
      </c>
    </row>
    <row r="386" spans="1:29" s="1" customFormat="1" ht="14.25" customHeight="1" x14ac:dyDescent="0.2">
      <c r="A386" s="188" t="s">
        <v>98</v>
      </c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37"/>
      <c r="AC386" s="37"/>
    </row>
    <row r="387" spans="1:29" s="1" customFormat="1" ht="12.75" customHeight="1" x14ac:dyDescent="0.2">
      <c r="A387" s="36">
        <v>1</v>
      </c>
      <c r="B387" s="69" t="s">
        <v>4</v>
      </c>
      <c r="C387" s="53"/>
      <c r="D387" s="36"/>
      <c r="E387" s="36"/>
      <c r="F387" s="36">
        <v>4</v>
      </c>
      <c r="G387" s="8"/>
      <c r="H387" s="36">
        <v>17697</v>
      </c>
      <c r="I387" s="20">
        <v>2.89</v>
      </c>
      <c r="J387" s="20">
        <v>1.45</v>
      </c>
      <c r="K387" s="12">
        <f t="shared" ref="K387" si="483">H387*I387*J387</f>
        <v>74159.2785</v>
      </c>
      <c r="L387" s="40"/>
      <c r="M387" s="63"/>
      <c r="N387" s="36"/>
      <c r="O387" s="36"/>
      <c r="P387" s="36"/>
      <c r="Q387" s="36"/>
      <c r="R387" s="36"/>
      <c r="S387" s="36"/>
      <c r="T387" s="36"/>
      <c r="U387" s="39"/>
      <c r="V387" s="102"/>
      <c r="W387" s="103"/>
      <c r="X387" s="12">
        <f t="shared" ref="X387" si="484">(K387+M387)*10/100</f>
        <v>7415.92785</v>
      </c>
      <c r="Y387" s="12">
        <f t="shared" ref="Y387" si="485">K387+M387+O387+Q387+U387+W387+S387+X387</f>
        <v>81575.206349999993</v>
      </c>
      <c r="Z387" s="51">
        <v>1</v>
      </c>
      <c r="AA387" s="12">
        <f>Y387*Z387</f>
        <v>81575.206349999993</v>
      </c>
      <c r="AB387" s="12">
        <v>1</v>
      </c>
      <c r="AC387" s="12">
        <f>AA387*AB387</f>
        <v>81575.206349999993</v>
      </c>
    </row>
    <row r="388" spans="1:29" s="1" customFormat="1" ht="12.75" customHeight="1" x14ac:dyDescent="0.2">
      <c r="A388" s="64"/>
      <c r="B388" s="71" t="s">
        <v>8</v>
      </c>
      <c r="C388" s="65"/>
      <c r="D388" s="64"/>
      <c r="E388" s="64"/>
      <c r="F388" s="64"/>
      <c r="G388" s="66"/>
      <c r="H388" s="64"/>
      <c r="I388" s="21"/>
      <c r="J388" s="21"/>
      <c r="K388" s="67">
        <f>SUM(K387:K387)</f>
        <v>74159.2785</v>
      </c>
      <c r="L388" s="67"/>
      <c r="M388" s="67">
        <f>SUM(M387:M387)</f>
        <v>0</v>
      </c>
      <c r="N388" s="67"/>
      <c r="O388" s="67">
        <f>SUM(O387:O387)</f>
        <v>0</v>
      </c>
      <c r="P388" s="67"/>
      <c r="Q388" s="67">
        <f>SUM(Q387:Q387)</f>
        <v>0</v>
      </c>
      <c r="R388" s="67"/>
      <c r="S388" s="67"/>
      <c r="T388" s="67"/>
      <c r="U388" s="67">
        <f>SUM(U387:U387)</f>
        <v>0</v>
      </c>
      <c r="V388" s="67"/>
      <c r="W388" s="67">
        <f t="shared" ref="W388:AC388" si="486">SUM(W387:W387)</f>
        <v>0</v>
      </c>
      <c r="X388" s="67">
        <f t="shared" ref="X388" si="487">SUM(X387:X387)</f>
        <v>7415.92785</v>
      </c>
      <c r="Y388" s="67">
        <f t="shared" si="486"/>
        <v>81575.206349999993</v>
      </c>
      <c r="Z388" s="72">
        <f t="shared" si="486"/>
        <v>1</v>
      </c>
      <c r="AA388" s="67">
        <f t="shared" si="486"/>
        <v>81575.206349999993</v>
      </c>
      <c r="AB388" s="67">
        <f t="shared" si="486"/>
        <v>1</v>
      </c>
      <c r="AC388" s="67">
        <f t="shared" si="486"/>
        <v>81575.206349999993</v>
      </c>
    </row>
    <row r="389" spans="1:29" s="1" customFormat="1" ht="15" customHeight="1" x14ac:dyDescent="0.2">
      <c r="A389" s="64"/>
      <c r="B389" s="184" t="s">
        <v>116</v>
      </c>
      <c r="C389" s="65"/>
      <c r="D389" s="64"/>
      <c r="E389" s="64"/>
      <c r="F389" s="64"/>
      <c r="G389" s="66"/>
      <c r="H389" s="64"/>
      <c r="I389" s="21"/>
      <c r="J389" s="21"/>
      <c r="K389" s="67">
        <f>K352+K355+K360+K365+K376+K379+K382+K370+K385+K388+K373+K349</f>
        <v>1515774.5955000003</v>
      </c>
      <c r="L389" s="67"/>
      <c r="M389" s="67">
        <f>M352+M355+M360+M365+M376+M379+M382+M370+M385+M388+M373+M349</f>
        <v>119899.38712500001</v>
      </c>
      <c r="N389" s="67"/>
      <c r="O389" s="67">
        <f>O352+O355+O360+O365+O376+O379+O382+O370+O385+O388+O373+O349</f>
        <v>0</v>
      </c>
      <c r="P389" s="67"/>
      <c r="Q389" s="67">
        <f>Q352+Q355+Q360+Q365+Q376+Q379+Q382+Q370+Q385+Q388+Q373+Q349</f>
        <v>3976.5</v>
      </c>
      <c r="R389" s="67"/>
      <c r="S389" s="67">
        <f>S352+S355+S360+S365+S376+S379+S382+S370+S385+S388+S373+S349</f>
        <v>0</v>
      </c>
      <c r="T389" s="67"/>
      <c r="U389" s="67">
        <f>U352+U355+U360+U365+U376+U379+U382+U370+U385+U388+U373+U349</f>
        <v>0</v>
      </c>
      <c r="V389" s="67"/>
      <c r="W389" s="67">
        <f t="shared" ref="W389:AC389" si="488">W352+W355+W360+W365+W376+W379+W382+W370+W385+W388+W373+W349</f>
        <v>60169.799999999988</v>
      </c>
      <c r="X389" s="67">
        <f t="shared" si="488"/>
        <v>163567.39826250004</v>
      </c>
      <c r="Y389" s="67">
        <f t="shared" si="488"/>
        <v>1869581.6308875002</v>
      </c>
      <c r="Z389" s="68">
        <f t="shared" si="488"/>
        <v>17</v>
      </c>
      <c r="AA389" s="67">
        <f t="shared" si="488"/>
        <v>1664354.0567437501</v>
      </c>
      <c r="AB389" s="67"/>
      <c r="AC389" s="67">
        <f t="shared" si="488"/>
        <v>1664354.0567437501</v>
      </c>
    </row>
    <row r="390" spans="1:29" s="1" customFormat="1" ht="15" customHeight="1" x14ac:dyDescent="0.2">
      <c r="B390" s="2" t="s">
        <v>167</v>
      </c>
      <c r="C390" s="7"/>
      <c r="G390" s="8"/>
      <c r="H390" s="3"/>
      <c r="I390" s="4"/>
      <c r="J390" s="4"/>
      <c r="K390" s="5">
        <f>K66+K268+K343+K389</f>
        <v>38693112.068999991</v>
      </c>
      <c r="L390" s="5"/>
      <c r="M390" s="5">
        <f>M66+M268+M343+M389</f>
        <v>8716774.4038889986</v>
      </c>
      <c r="N390" s="5"/>
      <c r="O390" s="5">
        <f>O66+O268+O343+O389</f>
        <v>22121.25</v>
      </c>
      <c r="P390" s="5"/>
      <c r="Q390" s="5">
        <f>Q66+Q268+Q343+Q389</f>
        <v>526748.00364000001</v>
      </c>
      <c r="R390" s="5"/>
      <c r="S390" s="5">
        <f>S66+S268+S343+S389</f>
        <v>173431.40000000002</v>
      </c>
      <c r="T390" s="5"/>
      <c r="U390" s="5">
        <f>U66+U268+U343+U389</f>
        <v>1636972.5</v>
      </c>
      <c r="V390" s="5"/>
      <c r="W390" s="5">
        <f>W66+W268+W343+W389</f>
        <v>60169.799999999988</v>
      </c>
      <c r="X390" s="5">
        <f>X66+X268+X343+X389</f>
        <v>4707280.1095688995</v>
      </c>
      <c r="Y390" s="5">
        <f>Y66+Y268+Y343+Y389</f>
        <v>54542803.486097902</v>
      </c>
      <c r="Z390" s="6">
        <f>Z66+Z268+Z343+Z389</f>
        <v>165.5</v>
      </c>
      <c r="AA390" s="5">
        <f>AA66+AA268+AA343+AA389</f>
        <v>39356516.300846651</v>
      </c>
      <c r="AB390" s="5"/>
      <c r="AC390" s="5">
        <f>AC66+AC268+AC343+AC389</f>
        <v>39356516.300846651</v>
      </c>
    </row>
    <row r="391" spans="1:29" s="1" customFormat="1" ht="22.5" customHeight="1" x14ac:dyDescent="0.2">
      <c r="B391" s="2"/>
      <c r="C391" s="7"/>
      <c r="G391" s="8"/>
      <c r="H391" s="3"/>
      <c r="I391" s="4"/>
      <c r="J391" s="4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5"/>
      <c r="AA391" s="5"/>
      <c r="AB391" s="5"/>
      <c r="AC391" s="5"/>
    </row>
    <row r="392" spans="1:29" s="1" customFormat="1" ht="25.9" customHeight="1" x14ac:dyDescent="0.2">
      <c r="A392" s="36"/>
      <c r="B392" s="36"/>
      <c r="C392" s="53"/>
      <c r="D392" s="20"/>
      <c r="E392" s="20"/>
      <c r="F392" s="20"/>
      <c r="G392" s="53"/>
      <c r="H392" s="104"/>
      <c r="I392" s="20"/>
      <c r="J392" s="20"/>
      <c r="K392" s="36"/>
      <c r="L392" s="36"/>
      <c r="M392" s="36"/>
      <c r="N392" s="36" t="s">
        <v>6</v>
      </c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76"/>
      <c r="AA392" s="36"/>
      <c r="AB392" s="36"/>
      <c r="AC392" s="36"/>
    </row>
    <row r="393" spans="1:29" s="1" customFormat="1" ht="25.9" customHeight="1" x14ac:dyDescent="0.2">
      <c r="A393" s="36"/>
      <c r="B393" s="36"/>
      <c r="C393" s="53"/>
      <c r="D393" s="20"/>
      <c r="E393" s="20"/>
      <c r="F393" s="20"/>
      <c r="G393" s="53"/>
      <c r="H393" s="104"/>
      <c r="I393" s="20"/>
      <c r="J393" s="20"/>
      <c r="K393" s="36"/>
      <c r="L393" s="36"/>
      <c r="M393" s="36"/>
      <c r="N393" s="36" t="s">
        <v>237</v>
      </c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73"/>
      <c r="AA393" s="36"/>
      <c r="AB393" s="36"/>
      <c r="AC393" s="36"/>
    </row>
    <row r="394" spans="1:29" s="1" customFormat="1" ht="25.9" customHeight="1" x14ac:dyDescent="0.2">
      <c r="A394" s="36"/>
      <c r="B394" s="36"/>
      <c r="C394" s="53"/>
      <c r="D394" s="20"/>
      <c r="E394" s="20"/>
      <c r="F394" s="20"/>
      <c r="G394" s="53"/>
      <c r="H394" s="104"/>
      <c r="I394" s="20"/>
      <c r="J394" s="20"/>
      <c r="K394" s="36"/>
      <c r="L394" s="36"/>
      <c r="M394" s="36"/>
      <c r="N394" s="36" t="s">
        <v>328</v>
      </c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73"/>
      <c r="AA394" s="36"/>
      <c r="AB394" s="36"/>
      <c r="AC394" s="36"/>
    </row>
    <row r="395" spans="1:29" s="1" customFormat="1" ht="25.9" customHeight="1" x14ac:dyDescent="0.2">
      <c r="A395" s="36"/>
      <c r="B395" s="36"/>
      <c r="C395" s="53"/>
      <c r="D395" s="20"/>
      <c r="E395" s="20"/>
      <c r="F395" s="20"/>
      <c r="G395" s="53"/>
      <c r="H395" s="104"/>
      <c r="I395" s="20"/>
      <c r="J395" s="20"/>
      <c r="K395" s="36"/>
      <c r="L395" s="36"/>
      <c r="M395" s="36"/>
      <c r="N395" s="36" t="s">
        <v>238</v>
      </c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73"/>
      <c r="AA395" s="36"/>
      <c r="AB395" s="36"/>
      <c r="AC395" s="36"/>
    </row>
    <row r="396" spans="1:29" s="1" customFormat="1" ht="22.5" customHeight="1" x14ac:dyDescent="0.2">
      <c r="B396" s="2"/>
      <c r="C396" s="7"/>
      <c r="G396" s="8"/>
      <c r="H396" s="3"/>
      <c r="I396" s="4"/>
      <c r="J396" s="4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5"/>
      <c r="AA396" s="5"/>
      <c r="AB396" s="5"/>
      <c r="AC396" s="5"/>
    </row>
    <row r="397" spans="1:29" s="1" customFormat="1" ht="22.5" customHeight="1" x14ac:dyDescent="0.2">
      <c r="B397" s="2"/>
      <c r="C397" s="7"/>
      <c r="G397" s="8"/>
      <c r="H397" s="3"/>
      <c r="I397" s="4"/>
      <c r="J397" s="4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5"/>
      <c r="AA397" s="5"/>
      <c r="AB397" s="5"/>
      <c r="AC397" s="5"/>
    </row>
    <row r="398" spans="1:29" s="1" customFormat="1" ht="22.5" customHeight="1" x14ac:dyDescent="0.2">
      <c r="B398" s="2"/>
      <c r="C398" s="7"/>
      <c r="G398" s="8"/>
      <c r="H398" s="3"/>
      <c r="I398" s="4"/>
      <c r="J398" s="4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5"/>
      <c r="AA398" s="5"/>
      <c r="AB398" s="5"/>
      <c r="AC398" s="5"/>
    </row>
    <row r="399" spans="1:29" s="1" customFormat="1" ht="22.5" customHeight="1" x14ac:dyDescent="0.2">
      <c r="B399" s="2"/>
      <c r="C399" s="7"/>
      <c r="G399" s="8"/>
      <c r="H399" s="3"/>
      <c r="I399" s="4"/>
      <c r="J399" s="4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5"/>
      <c r="AA399" s="5"/>
      <c r="AB399" s="5"/>
      <c r="AC399" s="5"/>
    </row>
    <row r="400" spans="1:29" s="1" customFormat="1" ht="22.5" customHeight="1" x14ac:dyDescent="0.2">
      <c r="B400" s="2"/>
      <c r="C400" s="7"/>
      <c r="G400" s="8"/>
      <c r="H400" s="3"/>
      <c r="I400" s="4"/>
      <c r="J400" s="4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5"/>
      <c r="AA400" s="5"/>
      <c r="AB400" s="5"/>
      <c r="AC400" s="5"/>
    </row>
    <row r="401" spans="2:29" s="1" customFormat="1" ht="22.5" customHeight="1" x14ac:dyDescent="0.2">
      <c r="B401" s="2"/>
      <c r="C401" s="7"/>
      <c r="G401" s="8"/>
      <c r="H401" s="3"/>
      <c r="I401" s="4"/>
      <c r="J401" s="4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5"/>
      <c r="AA401" s="5"/>
      <c r="AB401" s="5"/>
      <c r="AC401" s="5"/>
    </row>
    <row r="402" spans="2:29" s="1" customFormat="1" ht="22.5" customHeight="1" x14ac:dyDescent="0.2">
      <c r="B402" s="2"/>
      <c r="C402" s="7"/>
      <c r="G402" s="8"/>
      <c r="H402" s="3"/>
      <c r="I402" s="4"/>
      <c r="J402" s="4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5"/>
      <c r="AA402" s="5"/>
      <c r="AB402" s="5"/>
      <c r="AC402" s="5"/>
    </row>
    <row r="403" spans="2:29" s="1" customFormat="1" ht="22.5" customHeight="1" x14ac:dyDescent="0.2">
      <c r="B403" s="2"/>
      <c r="C403" s="7"/>
      <c r="G403" s="8"/>
      <c r="H403" s="3"/>
      <c r="I403" s="4"/>
      <c r="J403" s="4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5"/>
      <c r="AA403" s="5"/>
      <c r="AB403" s="5"/>
      <c r="AC403" s="5"/>
    </row>
    <row r="404" spans="2:29" s="1" customFormat="1" ht="22.5" customHeight="1" x14ac:dyDescent="0.2">
      <c r="B404" s="2"/>
      <c r="C404" s="7"/>
      <c r="G404" s="8"/>
      <c r="H404" s="3"/>
      <c r="I404" s="4"/>
      <c r="J404" s="4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5"/>
      <c r="AA404" s="5"/>
      <c r="AB404" s="5"/>
      <c r="AC404" s="5"/>
    </row>
    <row r="405" spans="2:29" s="1" customFormat="1" ht="22.5" customHeight="1" x14ac:dyDescent="0.2">
      <c r="B405" s="2"/>
      <c r="C405" s="7"/>
      <c r="G405" s="8"/>
      <c r="H405" s="3"/>
      <c r="I405" s="4"/>
      <c r="J405" s="4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5"/>
      <c r="AA405" s="5"/>
      <c r="AB405" s="5"/>
      <c r="AC405" s="5"/>
    </row>
    <row r="406" spans="2:29" s="1" customFormat="1" ht="22.5" customHeight="1" x14ac:dyDescent="0.2">
      <c r="B406" s="2"/>
      <c r="C406" s="7"/>
      <c r="G406" s="8"/>
      <c r="H406" s="3"/>
      <c r="I406" s="4"/>
      <c r="J406" s="4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5"/>
      <c r="AA406" s="5"/>
      <c r="AB406" s="5"/>
      <c r="AC406" s="5"/>
    </row>
    <row r="407" spans="2:29" s="1" customFormat="1" ht="22.5" customHeight="1" x14ac:dyDescent="0.2">
      <c r="B407" s="2"/>
      <c r="C407" s="7"/>
      <c r="G407" s="8"/>
      <c r="H407" s="3"/>
      <c r="I407" s="4"/>
      <c r="J407" s="4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5"/>
      <c r="AA407" s="5"/>
      <c r="AB407" s="5"/>
      <c r="AC407" s="5"/>
    </row>
    <row r="408" spans="2:29" s="1" customFormat="1" ht="22.5" customHeight="1" x14ac:dyDescent="0.2">
      <c r="B408" s="2"/>
      <c r="C408" s="7"/>
      <c r="G408" s="8"/>
      <c r="H408" s="3"/>
      <c r="I408" s="4"/>
      <c r="J408" s="4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5"/>
      <c r="AA408" s="5"/>
      <c r="AB408" s="5"/>
      <c r="AC408" s="5"/>
    </row>
    <row r="409" spans="2:29" s="1" customFormat="1" ht="22.5" customHeight="1" x14ac:dyDescent="0.2">
      <c r="B409" s="2"/>
      <c r="C409" s="7"/>
      <c r="G409" s="8"/>
      <c r="H409" s="3"/>
      <c r="I409" s="4"/>
      <c r="J409" s="4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5"/>
      <c r="AA409" s="5"/>
      <c r="AB409" s="5"/>
      <c r="AC409" s="5"/>
    </row>
    <row r="410" spans="2:29" s="1" customFormat="1" ht="22.5" customHeight="1" x14ac:dyDescent="0.2">
      <c r="B410" s="2"/>
      <c r="C410" s="7"/>
      <c r="G410" s="8"/>
      <c r="H410" s="3"/>
      <c r="I410" s="4"/>
      <c r="J410" s="4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5"/>
      <c r="AA410" s="5"/>
      <c r="AB410" s="5"/>
      <c r="AC410" s="5"/>
    </row>
    <row r="411" spans="2:29" s="1" customFormat="1" ht="22.5" customHeight="1" x14ac:dyDescent="0.2">
      <c r="B411" s="2"/>
      <c r="C411" s="7"/>
      <c r="G411" s="8"/>
      <c r="H411" s="3"/>
      <c r="I411" s="4"/>
      <c r="J411" s="4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5"/>
      <c r="AA411" s="5"/>
      <c r="AB411" s="5"/>
      <c r="AC411" s="5"/>
    </row>
    <row r="412" spans="2:29" s="1" customFormat="1" ht="22.5" customHeight="1" x14ac:dyDescent="0.2">
      <c r="B412" s="2"/>
      <c r="C412" s="7"/>
      <c r="G412" s="8"/>
      <c r="H412" s="3"/>
      <c r="I412" s="4"/>
      <c r="J412" s="4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5"/>
      <c r="AA412" s="5"/>
      <c r="AB412" s="5"/>
      <c r="AC412" s="5"/>
    </row>
    <row r="413" spans="2:29" s="1" customFormat="1" ht="22.5" customHeight="1" x14ac:dyDescent="0.2">
      <c r="B413" s="2"/>
      <c r="C413" s="7"/>
      <c r="G413" s="8"/>
      <c r="H413" s="3"/>
      <c r="I413" s="4"/>
      <c r="J413" s="4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5"/>
      <c r="AA413" s="5"/>
      <c r="AB413" s="5"/>
      <c r="AC413" s="5"/>
    </row>
    <row r="414" spans="2:29" s="1" customFormat="1" ht="22.5" customHeight="1" x14ac:dyDescent="0.2">
      <c r="B414" s="2"/>
      <c r="C414" s="7"/>
      <c r="G414" s="8"/>
      <c r="H414" s="3"/>
      <c r="I414" s="4"/>
      <c r="J414" s="4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5"/>
      <c r="AA414" s="5"/>
      <c r="AB414" s="5"/>
      <c r="AC414" s="5"/>
    </row>
    <row r="415" spans="2:29" s="1" customFormat="1" ht="22.5" customHeight="1" x14ac:dyDescent="0.2">
      <c r="B415" s="2"/>
      <c r="C415" s="7"/>
      <c r="G415" s="8"/>
      <c r="H415" s="3"/>
      <c r="I415" s="4"/>
      <c r="J415" s="4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5"/>
      <c r="AA415" s="5"/>
      <c r="AB415" s="5"/>
      <c r="AC415" s="5"/>
    </row>
    <row r="416" spans="2:29" s="1" customFormat="1" ht="22.5" customHeight="1" x14ac:dyDescent="0.2">
      <c r="B416" s="2"/>
      <c r="C416" s="7"/>
      <c r="G416" s="8"/>
      <c r="H416" s="3"/>
      <c r="I416" s="4"/>
      <c r="J416" s="4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5"/>
      <c r="AA416" s="5"/>
      <c r="AB416" s="5"/>
      <c r="AC416" s="5"/>
    </row>
    <row r="417" spans="2:29" s="1" customFormat="1" ht="22.5" customHeight="1" x14ac:dyDescent="0.2">
      <c r="B417" s="2"/>
      <c r="C417" s="7"/>
      <c r="G417" s="8"/>
      <c r="H417" s="3"/>
      <c r="I417" s="4"/>
      <c r="J417" s="4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5"/>
      <c r="AA417" s="5"/>
      <c r="AB417" s="5"/>
      <c r="AC417" s="5"/>
    </row>
    <row r="418" spans="2:29" s="1" customFormat="1" ht="22.5" customHeight="1" x14ac:dyDescent="0.2">
      <c r="B418" s="2"/>
      <c r="C418" s="7"/>
      <c r="G418" s="8"/>
      <c r="H418" s="3"/>
      <c r="I418" s="4"/>
      <c r="J418" s="4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5"/>
      <c r="AA418" s="5"/>
      <c r="AB418" s="5"/>
      <c r="AC418" s="5"/>
    </row>
    <row r="419" spans="2:29" s="1" customFormat="1" ht="22.5" customHeight="1" x14ac:dyDescent="0.2">
      <c r="B419" s="2"/>
      <c r="C419" s="7"/>
      <c r="G419" s="8"/>
      <c r="H419" s="3"/>
      <c r="I419" s="4"/>
      <c r="J419" s="4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5"/>
      <c r="AA419" s="5"/>
      <c r="AB419" s="5"/>
      <c r="AC419" s="5"/>
    </row>
    <row r="420" spans="2:29" s="1" customFormat="1" ht="22.5" customHeight="1" x14ac:dyDescent="0.2">
      <c r="B420" s="2"/>
      <c r="C420" s="7"/>
      <c r="G420" s="8"/>
      <c r="H420" s="3"/>
      <c r="I420" s="4"/>
      <c r="J420" s="4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5"/>
      <c r="AA420" s="5"/>
      <c r="AB420" s="5"/>
      <c r="AC420" s="5"/>
    </row>
    <row r="421" spans="2:29" s="1" customFormat="1" ht="22.5" customHeight="1" x14ac:dyDescent="0.2">
      <c r="B421" s="2"/>
      <c r="C421" s="7"/>
      <c r="G421" s="8"/>
      <c r="H421" s="3"/>
      <c r="I421" s="4"/>
      <c r="J421" s="4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5"/>
      <c r="AA421" s="5"/>
      <c r="AB421" s="5"/>
      <c r="AC421" s="5"/>
    </row>
    <row r="422" spans="2:29" s="1" customFormat="1" ht="22.5" customHeight="1" x14ac:dyDescent="0.2">
      <c r="B422" s="2"/>
      <c r="C422" s="7"/>
      <c r="G422" s="8"/>
      <c r="H422" s="3"/>
      <c r="I422" s="4"/>
      <c r="J422" s="4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5"/>
      <c r="AA422" s="5"/>
      <c r="AB422" s="5"/>
      <c r="AC422" s="5"/>
    </row>
    <row r="423" spans="2:29" s="1" customFormat="1" ht="22.5" customHeight="1" x14ac:dyDescent="0.2">
      <c r="B423" s="2"/>
      <c r="C423" s="7"/>
      <c r="G423" s="8"/>
      <c r="H423" s="3"/>
      <c r="I423" s="4"/>
      <c r="J423" s="4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5"/>
      <c r="AA423" s="5"/>
      <c r="AB423" s="5"/>
      <c r="AC423" s="5"/>
    </row>
    <row r="424" spans="2:29" s="1" customFormat="1" ht="22.5" customHeight="1" x14ac:dyDescent="0.2">
      <c r="B424" s="2"/>
      <c r="C424" s="7"/>
      <c r="G424" s="8"/>
      <c r="H424" s="3"/>
      <c r="I424" s="4"/>
      <c r="J424" s="4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5"/>
      <c r="AA424" s="5"/>
      <c r="AB424" s="5"/>
      <c r="AC424" s="5"/>
    </row>
    <row r="425" spans="2:29" s="1" customFormat="1" ht="22.5" customHeight="1" x14ac:dyDescent="0.2">
      <c r="B425" s="2"/>
      <c r="C425" s="7"/>
      <c r="G425" s="8"/>
      <c r="H425" s="3"/>
      <c r="I425" s="4"/>
      <c r="J425" s="4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5"/>
      <c r="AA425" s="5"/>
      <c r="AB425" s="5"/>
      <c r="AC425" s="5"/>
    </row>
    <row r="426" spans="2:29" s="1" customFormat="1" ht="22.5" customHeight="1" x14ac:dyDescent="0.2">
      <c r="B426" s="2"/>
      <c r="C426" s="7"/>
      <c r="G426" s="8"/>
      <c r="H426" s="3"/>
      <c r="I426" s="4"/>
      <c r="J426" s="4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5"/>
      <c r="AA426" s="5"/>
      <c r="AB426" s="5"/>
      <c r="AC426" s="5"/>
    </row>
    <row r="427" spans="2:29" s="1" customFormat="1" ht="22.5" customHeight="1" x14ac:dyDescent="0.2">
      <c r="B427" s="2"/>
      <c r="C427" s="7"/>
      <c r="G427" s="8"/>
      <c r="H427" s="3"/>
      <c r="I427" s="4"/>
      <c r="J427" s="4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5"/>
      <c r="AA427" s="5"/>
      <c r="AB427" s="5"/>
      <c r="AC427" s="5"/>
    </row>
    <row r="428" spans="2:29" s="1" customFormat="1" ht="22.5" customHeight="1" x14ac:dyDescent="0.2">
      <c r="B428" s="2"/>
      <c r="C428" s="7"/>
      <c r="G428" s="8"/>
      <c r="H428" s="3"/>
      <c r="I428" s="4"/>
      <c r="J428" s="4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5"/>
      <c r="AA428" s="5"/>
      <c r="AB428" s="5"/>
      <c r="AC428" s="5"/>
    </row>
    <row r="429" spans="2:29" s="1" customFormat="1" ht="22.5" customHeight="1" x14ac:dyDescent="0.2">
      <c r="B429" s="2"/>
      <c r="C429" s="7"/>
      <c r="G429" s="8"/>
      <c r="H429" s="3"/>
      <c r="I429" s="4"/>
      <c r="J429" s="4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5"/>
      <c r="AA429" s="5"/>
      <c r="AB429" s="5"/>
      <c r="AC429" s="5"/>
    </row>
    <row r="430" spans="2:29" s="1" customFormat="1" ht="22.5" customHeight="1" x14ac:dyDescent="0.2">
      <c r="B430" s="2"/>
      <c r="C430" s="7"/>
      <c r="G430" s="8"/>
      <c r="H430" s="3"/>
      <c r="I430" s="4"/>
      <c r="J430" s="4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5"/>
      <c r="AA430" s="5"/>
      <c r="AB430" s="5"/>
      <c r="AC430" s="5"/>
    </row>
    <row r="431" spans="2:29" s="1" customFormat="1" ht="22.5" customHeight="1" x14ac:dyDescent="0.2">
      <c r="B431" s="2"/>
      <c r="C431" s="7"/>
      <c r="G431" s="8"/>
      <c r="H431" s="3"/>
      <c r="I431" s="4"/>
      <c r="J431" s="4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5"/>
      <c r="AA431" s="5"/>
      <c r="AB431" s="5"/>
      <c r="AC431" s="5"/>
    </row>
    <row r="432" spans="2:29" s="1" customFormat="1" ht="22.5" customHeight="1" x14ac:dyDescent="0.2">
      <c r="B432" s="2"/>
      <c r="C432" s="7"/>
      <c r="G432" s="8"/>
      <c r="H432" s="3"/>
      <c r="I432" s="4"/>
      <c r="J432" s="4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5"/>
      <c r="AA432" s="5"/>
      <c r="AB432" s="5"/>
      <c r="AC432" s="5"/>
    </row>
    <row r="433" spans="2:29" s="1" customFormat="1" ht="22.5" customHeight="1" x14ac:dyDescent="0.2">
      <c r="B433" s="2"/>
      <c r="C433" s="7"/>
      <c r="G433" s="8"/>
      <c r="H433" s="3"/>
      <c r="I433" s="4"/>
      <c r="J433" s="4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5"/>
      <c r="AA433" s="5"/>
      <c r="AB433" s="5"/>
      <c r="AC433" s="5"/>
    </row>
    <row r="434" spans="2:29" s="1" customFormat="1" ht="22.5" customHeight="1" x14ac:dyDescent="0.2">
      <c r="B434" s="2"/>
      <c r="C434" s="7"/>
      <c r="G434" s="8"/>
      <c r="H434" s="3"/>
      <c r="I434" s="4"/>
      <c r="J434" s="4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5"/>
      <c r="AA434" s="5"/>
      <c r="AB434" s="5"/>
      <c r="AC434" s="5"/>
    </row>
    <row r="435" spans="2:29" s="1" customFormat="1" ht="22.5" customHeight="1" x14ac:dyDescent="0.2">
      <c r="B435" s="2"/>
      <c r="C435" s="7"/>
      <c r="G435" s="8"/>
      <c r="H435" s="3"/>
      <c r="I435" s="4"/>
      <c r="J435" s="4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5"/>
      <c r="AA435" s="5"/>
      <c r="AB435" s="5"/>
      <c r="AC435" s="5"/>
    </row>
    <row r="436" spans="2:29" s="1" customFormat="1" ht="22.5" customHeight="1" x14ac:dyDescent="0.2">
      <c r="B436" s="2"/>
      <c r="C436" s="7"/>
      <c r="G436" s="8"/>
      <c r="H436" s="3"/>
      <c r="I436" s="4"/>
      <c r="J436" s="4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5"/>
      <c r="AA436" s="5"/>
      <c r="AB436" s="5"/>
      <c r="AC436" s="5"/>
    </row>
    <row r="437" spans="2:29" s="1" customFormat="1" ht="22.5" customHeight="1" x14ac:dyDescent="0.2">
      <c r="B437" s="2"/>
      <c r="C437" s="7"/>
      <c r="G437" s="8"/>
      <c r="H437" s="3"/>
      <c r="I437" s="4"/>
      <c r="J437" s="4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5"/>
      <c r="AA437" s="5"/>
      <c r="AB437" s="5"/>
      <c r="AC437" s="5"/>
    </row>
    <row r="438" spans="2:29" s="1" customFormat="1" ht="22.5" customHeight="1" x14ac:dyDescent="0.2">
      <c r="B438" s="2"/>
      <c r="C438" s="7"/>
      <c r="G438" s="8"/>
      <c r="H438" s="3"/>
      <c r="I438" s="4"/>
      <c r="J438" s="4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5"/>
      <c r="AA438" s="5"/>
      <c r="AB438" s="5"/>
      <c r="AC438" s="5"/>
    </row>
    <row r="439" spans="2:29" s="1" customFormat="1" ht="22.5" customHeight="1" x14ac:dyDescent="0.2">
      <c r="B439" s="2"/>
      <c r="C439" s="7"/>
      <c r="G439" s="8"/>
      <c r="H439" s="3"/>
      <c r="I439" s="4"/>
      <c r="J439" s="4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5"/>
      <c r="AA439" s="5"/>
      <c r="AB439" s="5"/>
      <c r="AC439" s="5"/>
    </row>
    <row r="440" spans="2:29" s="1" customFormat="1" ht="22.5" customHeight="1" x14ac:dyDescent="0.2">
      <c r="B440" s="9"/>
      <c r="C440" s="7"/>
      <c r="G440" s="8"/>
      <c r="H440" s="3"/>
      <c r="I440" s="4"/>
      <c r="J440" s="4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5"/>
      <c r="AA440" s="5"/>
      <c r="AB440" s="5"/>
      <c r="AC440" s="5"/>
    </row>
    <row r="441" spans="2:29" s="1" customFormat="1" ht="22.5" customHeight="1" x14ac:dyDescent="0.2">
      <c r="B441" s="9"/>
      <c r="C441" s="7"/>
      <c r="G441" s="8"/>
      <c r="H441" s="3"/>
      <c r="I441" s="4"/>
      <c r="J441" s="4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5"/>
      <c r="AA441" s="5"/>
      <c r="AB441" s="5"/>
      <c r="AC441" s="5"/>
    </row>
    <row r="442" spans="2:29" s="1" customFormat="1" ht="22.5" customHeight="1" x14ac:dyDescent="0.2">
      <c r="B442" s="9"/>
      <c r="C442" s="7"/>
      <c r="G442" s="8"/>
      <c r="H442" s="3"/>
      <c r="I442" s="4"/>
      <c r="J442" s="4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5"/>
      <c r="AA442" s="5"/>
      <c r="AB442" s="5"/>
      <c r="AC442" s="5"/>
    </row>
    <row r="443" spans="2:29" s="1" customFormat="1" ht="22.5" customHeight="1" x14ac:dyDescent="0.2">
      <c r="B443" s="9"/>
      <c r="C443" s="7"/>
      <c r="G443" s="8"/>
      <c r="H443" s="3"/>
      <c r="I443" s="4"/>
      <c r="J443" s="4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5"/>
      <c r="AA443" s="5"/>
      <c r="AB443" s="5"/>
      <c r="AC443" s="5"/>
    </row>
    <row r="444" spans="2:29" s="1" customFormat="1" ht="22.5" customHeight="1" x14ac:dyDescent="0.2">
      <c r="B444" s="9"/>
      <c r="C444" s="7"/>
      <c r="G444" s="8"/>
      <c r="H444" s="3"/>
      <c r="I444" s="4"/>
      <c r="J444" s="4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5"/>
      <c r="AA444" s="5"/>
      <c r="AB444" s="5"/>
      <c r="AC444" s="5"/>
    </row>
    <row r="445" spans="2:29" s="1" customFormat="1" ht="22.5" customHeight="1" x14ac:dyDescent="0.2">
      <c r="B445" s="9"/>
      <c r="C445" s="7"/>
      <c r="G445" s="8"/>
      <c r="H445" s="3"/>
      <c r="I445" s="4"/>
      <c r="J445" s="4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5"/>
      <c r="AA445" s="5"/>
      <c r="AB445" s="5"/>
      <c r="AC445" s="5"/>
    </row>
    <row r="446" spans="2:29" s="1" customFormat="1" ht="22.5" customHeight="1" x14ac:dyDescent="0.2">
      <c r="B446" s="9"/>
      <c r="C446" s="7"/>
      <c r="G446" s="8"/>
      <c r="H446" s="3"/>
      <c r="I446" s="4"/>
      <c r="J446" s="4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5"/>
      <c r="AA446" s="5"/>
      <c r="AB446" s="5"/>
      <c r="AC446" s="5"/>
    </row>
    <row r="447" spans="2:29" s="1" customFormat="1" ht="22.5" customHeight="1" x14ac:dyDescent="0.2">
      <c r="B447" s="9"/>
      <c r="C447" s="7"/>
      <c r="G447" s="8"/>
      <c r="H447" s="3"/>
      <c r="I447" s="4"/>
      <c r="J447" s="4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5"/>
      <c r="AA447" s="5"/>
      <c r="AB447" s="5"/>
      <c r="AC447" s="5"/>
    </row>
    <row r="448" spans="2:29" s="1" customFormat="1" ht="22.5" customHeight="1" x14ac:dyDescent="0.2">
      <c r="B448" s="9"/>
      <c r="C448" s="7"/>
      <c r="G448" s="8"/>
      <c r="H448" s="3"/>
      <c r="I448" s="4"/>
      <c r="J448" s="4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5"/>
      <c r="AA448" s="5"/>
      <c r="AB448" s="5"/>
      <c r="AC448" s="5"/>
    </row>
    <row r="449" spans="2:29" s="1" customFormat="1" ht="22.5" customHeight="1" x14ac:dyDescent="0.2">
      <c r="B449" s="9"/>
      <c r="C449" s="7"/>
      <c r="G449" s="8"/>
      <c r="H449" s="3"/>
      <c r="I449" s="4"/>
      <c r="J449" s="4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5"/>
      <c r="AA449" s="5"/>
      <c r="AB449" s="5"/>
      <c r="AC449" s="5"/>
    </row>
    <row r="450" spans="2:29" s="1" customFormat="1" ht="22.5" customHeight="1" x14ac:dyDescent="0.2">
      <c r="B450" s="9"/>
      <c r="C450" s="7"/>
      <c r="G450" s="8"/>
      <c r="H450" s="3"/>
      <c r="I450" s="4"/>
      <c r="J450" s="4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5"/>
      <c r="AA450" s="5"/>
      <c r="AB450" s="5"/>
      <c r="AC450" s="5"/>
    </row>
    <row r="451" spans="2:29" s="1" customFormat="1" ht="22.5" customHeight="1" x14ac:dyDescent="0.2">
      <c r="B451" s="9"/>
      <c r="C451" s="7"/>
      <c r="G451" s="8"/>
      <c r="H451" s="3"/>
      <c r="I451" s="4"/>
      <c r="J451" s="4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5"/>
      <c r="AA451" s="5"/>
      <c r="AB451" s="5"/>
      <c r="AC451" s="5"/>
    </row>
    <row r="452" spans="2:29" s="1" customFormat="1" ht="22.5" customHeight="1" x14ac:dyDescent="0.2">
      <c r="B452" s="9"/>
      <c r="C452" s="7"/>
      <c r="G452" s="8"/>
      <c r="H452" s="3"/>
      <c r="I452" s="4"/>
      <c r="J452" s="4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5"/>
      <c r="AA452" s="5"/>
      <c r="AB452" s="5"/>
      <c r="AC452" s="5"/>
    </row>
    <row r="453" spans="2:29" s="1" customFormat="1" ht="22.5" customHeight="1" x14ac:dyDescent="0.2">
      <c r="B453" s="9"/>
      <c r="C453" s="7"/>
      <c r="G453" s="8"/>
      <c r="H453" s="3"/>
      <c r="I453" s="4"/>
      <c r="J453" s="4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5"/>
      <c r="AA453" s="5"/>
      <c r="AB453" s="5"/>
      <c r="AC453" s="5"/>
    </row>
    <row r="454" spans="2:29" s="1" customFormat="1" ht="22.5" customHeight="1" x14ac:dyDescent="0.2">
      <c r="B454" s="9"/>
      <c r="C454" s="7"/>
      <c r="G454" s="8"/>
      <c r="H454" s="3"/>
      <c r="I454" s="4"/>
      <c r="J454" s="4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5"/>
      <c r="AA454" s="5"/>
      <c r="AB454" s="5"/>
      <c r="AC454" s="5"/>
    </row>
    <row r="455" spans="2:29" s="1" customFormat="1" ht="22.5" customHeight="1" x14ac:dyDescent="0.2">
      <c r="B455" s="9"/>
      <c r="C455" s="7"/>
      <c r="G455" s="8"/>
      <c r="H455" s="3"/>
      <c r="I455" s="4"/>
      <c r="J455" s="4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5"/>
      <c r="AA455" s="5"/>
      <c r="AB455" s="5"/>
      <c r="AC455" s="5"/>
    </row>
    <row r="456" spans="2:29" s="1" customFormat="1" ht="22.5" customHeight="1" x14ac:dyDescent="0.2">
      <c r="B456" s="9"/>
      <c r="C456" s="7"/>
      <c r="G456" s="8"/>
      <c r="H456" s="3"/>
      <c r="I456" s="4"/>
      <c r="J456" s="4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5"/>
      <c r="AA456" s="5"/>
      <c r="AB456" s="5"/>
      <c r="AC456" s="5"/>
    </row>
    <row r="457" spans="2:29" s="1" customFormat="1" ht="22.5" customHeight="1" x14ac:dyDescent="0.2">
      <c r="B457" s="9"/>
      <c r="C457" s="7"/>
      <c r="G457" s="8"/>
      <c r="H457" s="3"/>
      <c r="I457" s="4"/>
      <c r="J457" s="4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5"/>
      <c r="AA457" s="5"/>
      <c r="AB457" s="5"/>
      <c r="AC457" s="5"/>
    </row>
    <row r="458" spans="2:29" s="1" customFormat="1" ht="22.5" customHeight="1" x14ac:dyDescent="0.2">
      <c r="B458" s="9"/>
      <c r="C458" s="7"/>
      <c r="G458" s="8"/>
      <c r="H458" s="3"/>
      <c r="I458" s="4"/>
      <c r="J458" s="4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5"/>
      <c r="AA458" s="5"/>
      <c r="AB458" s="5"/>
      <c r="AC458" s="5"/>
    </row>
    <row r="459" spans="2:29" s="1" customFormat="1" ht="22.5" customHeight="1" x14ac:dyDescent="0.2">
      <c r="B459" s="9"/>
      <c r="C459" s="7"/>
      <c r="G459" s="8"/>
      <c r="H459" s="3"/>
      <c r="I459" s="4"/>
      <c r="J459" s="4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5"/>
      <c r="AA459" s="5"/>
      <c r="AB459" s="5"/>
      <c r="AC459" s="5"/>
    </row>
    <row r="460" spans="2:29" s="1" customFormat="1" ht="22.5" customHeight="1" x14ac:dyDescent="0.2">
      <c r="B460" s="9"/>
      <c r="C460" s="7"/>
      <c r="G460" s="8"/>
      <c r="H460" s="3"/>
      <c r="I460" s="4"/>
      <c r="J460" s="4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5"/>
      <c r="AA460" s="5"/>
      <c r="AB460" s="5"/>
      <c r="AC460" s="5"/>
    </row>
    <row r="461" spans="2:29" s="1" customFormat="1" ht="22.5" customHeight="1" x14ac:dyDescent="0.2">
      <c r="B461" s="9"/>
      <c r="C461" s="7"/>
      <c r="G461" s="8"/>
      <c r="H461" s="3"/>
      <c r="I461" s="4"/>
      <c r="J461" s="4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5"/>
      <c r="AA461" s="5"/>
      <c r="AB461" s="5"/>
      <c r="AC461" s="5"/>
    </row>
    <row r="462" spans="2:29" s="1" customFormat="1" ht="22.5" customHeight="1" x14ac:dyDescent="0.2">
      <c r="B462" s="9"/>
      <c r="C462" s="7"/>
      <c r="G462" s="8"/>
      <c r="H462" s="3"/>
      <c r="I462" s="4"/>
      <c r="J462" s="4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5"/>
      <c r="AA462" s="5"/>
      <c r="AB462" s="5"/>
      <c r="AC462" s="5"/>
    </row>
    <row r="463" spans="2:29" s="1" customFormat="1" ht="22.5" customHeight="1" x14ac:dyDescent="0.2">
      <c r="B463" s="9"/>
      <c r="C463" s="7"/>
      <c r="G463" s="8"/>
      <c r="H463" s="3"/>
      <c r="I463" s="4"/>
      <c r="J463" s="4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5"/>
      <c r="AA463" s="5"/>
      <c r="AB463" s="5"/>
      <c r="AC463" s="5"/>
    </row>
    <row r="464" spans="2:29" s="1" customFormat="1" ht="22.5" customHeight="1" x14ac:dyDescent="0.2">
      <c r="B464" s="9"/>
      <c r="C464" s="7"/>
      <c r="G464" s="8"/>
      <c r="H464" s="3"/>
      <c r="I464" s="4"/>
      <c r="J464" s="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5"/>
      <c r="AA464" s="5"/>
      <c r="AB464" s="5"/>
      <c r="AC464" s="5"/>
    </row>
    <row r="465" spans="1:29" x14ac:dyDescent="0.2">
      <c r="A465" s="1"/>
      <c r="B465" s="9"/>
      <c r="C465" s="7"/>
      <c r="D465" s="1"/>
      <c r="E465" s="1"/>
      <c r="F465" s="1"/>
      <c r="G465" s="8"/>
      <c r="H465" s="3"/>
      <c r="I465" s="4"/>
      <c r="J465" s="4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5"/>
      <c r="AA465" s="5"/>
      <c r="AB465" s="5"/>
      <c r="AC465" s="5"/>
    </row>
    <row r="466" spans="1:29" x14ac:dyDescent="0.2">
      <c r="A466" s="1"/>
      <c r="B466" s="9"/>
      <c r="C466" s="7"/>
      <c r="D466" s="1"/>
      <c r="E466" s="1"/>
      <c r="F466" s="1"/>
      <c r="G466" s="8"/>
      <c r="H466" s="3"/>
      <c r="I466" s="4"/>
      <c r="J466" s="4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5"/>
      <c r="AA466" s="5"/>
      <c r="AB466" s="5"/>
      <c r="AC466" s="5"/>
    </row>
    <row r="467" spans="1:29" x14ac:dyDescent="0.2">
      <c r="A467" s="1"/>
      <c r="B467" s="9"/>
      <c r="C467" s="7"/>
      <c r="D467" s="1"/>
      <c r="E467" s="1"/>
      <c r="F467" s="1"/>
      <c r="G467" s="8"/>
      <c r="H467" s="3"/>
      <c r="I467" s="4"/>
      <c r="J467" s="4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5"/>
      <c r="AA467" s="5"/>
      <c r="AB467" s="5"/>
      <c r="AC467" s="5"/>
    </row>
    <row r="468" spans="1:29" x14ac:dyDescent="0.2">
      <c r="A468" s="1"/>
      <c r="B468" s="9"/>
      <c r="C468" s="7"/>
      <c r="D468" s="1"/>
      <c r="E468" s="1"/>
      <c r="F468" s="1"/>
      <c r="G468" s="8"/>
      <c r="H468" s="3"/>
      <c r="I468" s="4"/>
      <c r="J468" s="4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5"/>
      <c r="AA468" s="5"/>
      <c r="AB468" s="5"/>
      <c r="AC468" s="5"/>
    </row>
    <row r="469" spans="1:29" x14ac:dyDescent="0.2">
      <c r="A469" s="1"/>
      <c r="B469" s="9"/>
      <c r="C469" s="7"/>
      <c r="D469" s="1"/>
      <c r="E469" s="1"/>
      <c r="F469" s="1"/>
      <c r="G469" s="8"/>
      <c r="H469" s="3"/>
      <c r="I469" s="4"/>
      <c r="J469" s="4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5"/>
      <c r="AA469" s="5"/>
      <c r="AB469" s="5"/>
      <c r="AC469" s="5"/>
    </row>
    <row r="470" spans="1:29" x14ac:dyDescent="0.2">
      <c r="A470" s="1"/>
      <c r="B470" s="9"/>
      <c r="C470" s="7"/>
      <c r="D470" s="1"/>
      <c r="E470" s="1"/>
      <c r="F470" s="1"/>
      <c r="G470" s="8"/>
      <c r="H470" s="3"/>
      <c r="I470" s="4"/>
      <c r="J470" s="4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5"/>
      <c r="AA470" s="5"/>
      <c r="AB470" s="5"/>
      <c r="AC470" s="5"/>
    </row>
    <row r="471" spans="1:29" x14ac:dyDescent="0.2">
      <c r="A471" s="1"/>
      <c r="B471" s="9"/>
      <c r="C471" s="7"/>
      <c r="D471" s="1"/>
      <c r="E471" s="1"/>
      <c r="F471" s="1"/>
      <c r="G471" s="8"/>
      <c r="H471" s="3"/>
      <c r="I471" s="4"/>
      <c r="J471" s="4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5"/>
      <c r="AA471" s="5"/>
      <c r="AB471" s="5"/>
      <c r="AC471" s="5"/>
    </row>
    <row r="472" spans="1:29" x14ac:dyDescent="0.2">
      <c r="A472" s="1"/>
      <c r="B472" s="9"/>
      <c r="C472" s="7"/>
      <c r="D472" s="1"/>
      <c r="E472" s="1"/>
      <c r="F472" s="1"/>
      <c r="G472" s="8"/>
      <c r="H472" s="3"/>
      <c r="I472" s="4"/>
      <c r="J472" s="4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5"/>
      <c r="AA472" s="5"/>
      <c r="AB472" s="5"/>
      <c r="AC472" s="5"/>
    </row>
    <row r="473" spans="1:29" x14ac:dyDescent="0.2">
      <c r="A473" s="1"/>
      <c r="B473" s="9"/>
      <c r="C473" s="7"/>
      <c r="D473" s="1"/>
      <c r="E473" s="1"/>
      <c r="F473" s="1"/>
      <c r="G473" s="8"/>
      <c r="H473" s="3"/>
      <c r="I473" s="4"/>
      <c r="J473" s="4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5"/>
      <c r="AA473" s="5"/>
      <c r="AB473" s="5"/>
      <c r="AC473" s="5"/>
    </row>
    <row r="474" spans="1:29" x14ac:dyDescent="0.2">
      <c r="A474" s="1"/>
      <c r="B474" s="9"/>
      <c r="C474" s="7"/>
      <c r="D474" s="1"/>
      <c r="E474" s="1"/>
      <c r="F474" s="1"/>
      <c r="G474" s="8"/>
      <c r="H474" s="3"/>
      <c r="I474" s="4"/>
      <c r="J474" s="4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5"/>
      <c r="AA474" s="5"/>
      <c r="AB474" s="5"/>
      <c r="AC474" s="5"/>
    </row>
    <row r="475" spans="1:29" x14ac:dyDescent="0.2">
      <c r="A475" s="1"/>
      <c r="B475" s="9"/>
      <c r="C475" s="7"/>
      <c r="D475" s="1"/>
      <c r="E475" s="1"/>
      <c r="F475" s="1"/>
      <c r="G475" s="8"/>
      <c r="H475" s="3"/>
      <c r="I475" s="4"/>
      <c r="J475" s="4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5"/>
      <c r="AA475" s="5"/>
      <c r="AB475" s="5"/>
      <c r="AC475" s="5"/>
    </row>
    <row r="476" spans="1:29" x14ac:dyDescent="0.2">
      <c r="A476" s="1"/>
      <c r="B476" s="9"/>
      <c r="C476" s="7"/>
      <c r="D476" s="1"/>
      <c r="E476" s="1"/>
      <c r="F476" s="1"/>
      <c r="G476" s="8"/>
      <c r="H476" s="3"/>
      <c r="I476" s="4"/>
      <c r="J476" s="4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5"/>
      <c r="AA476" s="5"/>
      <c r="AB476" s="5"/>
      <c r="AC476" s="5"/>
    </row>
    <row r="477" spans="1:29" x14ac:dyDescent="0.2">
      <c r="A477" s="1"/>
      <c r="B477" s="9"/>
      <c r="C477" s="7"/>
      <c r="D477" s="1"/>
      <c r="E477" s="1"/>
      <c r="F477" s="1"/>
      <c r="G477" s="8"/>
      <c r="H477" s="3"/>
      <c r="I477" s="4"/>
      <c r="J477" s="4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5"/>
      <c r="AA477" s="5"/>
      <c r="AB477" s="5"/>
      <c r="AC477" s="5"/>
    </row>
    <row r="478" spans="1:29" x14ac:dyDescent="0.2">
      <c r="A478" s="1"/>
      <c r="B478" s="9"/>
      <c r="C478" s="7"/>
      <c r="D478" s="1"/>
      <c r="E478" s="1"/>
      <c r="F478" s="1"/>
      <c r="G478" s="8"/>
      <c r="H478" s="3"/>
      <c r="I478" s="4"/>
      <c r="J478" s="4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5"/>
      <c r="AA478" s="5"/>
      <c r="AB478" s="5"/>
      <c r="AC478" s="5"/>
    </row>
    <row r="479" spans="1:29" x14ac:dyDescent="0.2">
      <c r="A479" s="1"/>
      <c r="B479" s="9"/>
      <c r="C479" s="7"/>
      <c r="D479" s="1"/>
      <c r="E479" s="1"/>
      <c r="F479" s="1"/>
      <c r="G479" s="8"/>
      <c r="H479" s="3"/>
      <c r="I479" s="4"/>
      <c r="J479" s="4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5"/>
      <c r="AA479" s="5"/>
      <c r="AB479" s="5"/>
      <c r="AC479" s="5"/>
    </row>
    <row r="480" spans="1:29" x14ac:dyDescent="0.2">
      <c r="A480" s="1"/>
      <c r="B480" s="9"/>
      <c r="C480" s="7"/>
      <c r="D480" s="1"/>
      <c r="E480" s="1"/>
      <c r="F480" s="1"/>
      <c r="G480" s="8"/>
      <c r="H480" s="3"/>
      <c r="I480" s="4"/>
      <c r="J480" s="4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5"/>
      <c r="AA480" s="5"/>
      <c r="AB480" s="5"/>
      <c r="AC480" s="5"/>
    </row>
    <row r="481" spans="1:29" x14ac:dyDescent="0.2">
      <c r="A481" s="1"/>
      <c r="B481" s="9"/>
      <c r="C481" s="7"/>
      <c r="D481" s="1"/>
      <c r="E481" s="1"/>
      <c r="F481" s="1"/>
      <c r="G481" s="8"/>
      <c r="H481" s="3"/>
      <c r="I481" s="4"/>
      <c r="J481" s="4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5"/>
      <c r="AA481" s="5"/>
      <c r="AB481" s="5"/>
      <c r="AC481" s="5"/>
    </row>
    <row r="482" spans="1:29" x14ac:dyDescent="0.2">
      <c r="A482" s="1"/>
      <c r="B482" s="9"/>
      <c r="C482" s="7"/>
      <c r="D482" s="1"/>
      <c r="E482" s="1"/>
      <c r="F482" s="1"/>
      <c r="G482" s="8"/>
      <c r="H482" s="3"/>
      <c r="I482" s="4"/>
      <c r="J482" s="4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5"/>
      <c r="AA482" s="5"/>
      <c r="AB482" s="5"/>
      <c r="AC482" s="5"/>
    </row>
    <row r="483" spans="1:29" x14ac:dyDescent="0.2">
      <c r="A483" s="1"/>
      <c r="B483" s="9"/>
      <c r="C483" s="7"/>
      <c r="D483" s="1"/>
      <c r="E483" s="1"/>
      <c r="F483" s="1"/>
      <c r="G483" s="8"/>
      <c r="H483" s="3"/>
      <c r="I483" s="4"/>
      <c r="J483" s="4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5"/>
      <c r="AA483" s="5"/>
      <c r="AB483" s="5"/>
      <c r="AC483" s="5"/>
    </row>
    <row r="484" spans="1:29" x14ac:dyDescent="0.2">
      <c r="A484" s="1"/>
      <c r="B484" s="9"/>
      <c r="C484" s="7"/>
      <c r="D484" s="1"/>
      <c r="E484" s="1"/>
      <c r="F484" s="1"/>
      <c r="G484" s="8"/>
      <c r="H484" s="3"/>
      <c r="I484" s="4"/>
      <c r="J484" s="4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5"/>
      <c r="AA484" s="5"/>
      <c r="AB484" s="5"/>
      <c r="AC484" s="5"/>
    </row>
    <row r="485" spans="1:29" x14ac:dyDescent="0.2">
      <c r="A485" s="1"/>
      <c r="B485" s="9"/>
      <c r="C485" s="7"/>
      <c r="D485" s="1"/>
      <c r="E485" s="1"/>
      <c r="F485" s="1"/>
      <c r="G485" s="8"/>
      <c r="H485" s="3"/>
      <c r="I485" s="4"/>
      <c r="J485" s="4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5"/>
      <c r="AA485" s="5"/>
      <c r="AB485" s="5"/>
      <c r="AC485" s="5"/>
    </row>
  </sheetData>
  <mergeCells count="95">
    <mergeCell ref="V6:W6"/>
    <mergeCell ref="Y6:Y7"/>
    <mergeCell ref="I4:I7"/>
    <mergeCell ref="K4:Y4"/>
    <mergeCell ref="Z4:Z7"/>
    <mergeCell ref="A52:AA52"/>
    <mergeCell ref="A56:AA56"/>
    <mergeCell ref="A60:AA60"/>
    <mergeCell ref="A10:AA10"/>
    <mergeCell ref="A14:AA14"/>
    <mergeCell ref="A25:AA25"/>
    <mergeCell ref="A31:AA31"/>
    <mergeCell ref="F4:F7"/>
    <mergeCell ref="C4:C7"/>
    <mergeCell ref="E4:E7"/>
    <mergeCell ref="AA4:AA7"/>
    <mergeCell ref="K5:K7"/>
    <mergeCell ref="L5:Y5"/>
    <mergeCell ref="L6:M6"/>
    <mergeCell ref="N6:O6"/>
    <mergeCell ref="P6:Q6"/>
    <mergeCell ref="T6:U6"/>
    <mergeCell ref="R6:S6"/>
    <mergeCell ref="A1:AA1"/>
    <mergeCell ref="A2:AA2"/>
    <mergeCell ref="A4:A7"/>
    <mergeCell ref="B4:B7"/>
    <mergeCell ref="D4:D7"/>
    <mergeCell ref="G4:G7"/>
    <mergeCell ref="H4:H7"/>
    <mergeCell ref="J4:J7"/>
    <mergeCell ref="A252:AA252"/>
    <mergeCell ref="A270:AA270"/>
    <mergeCell ref="A271:AA271"/>
    <mergeCell ref="A276:AA276"/>
    <mergeCell ref="A280:AA280"/>
    <mergeCell ref="A291:AA291"/>
    <mergeCell ref="A241:AA241"/>
    <mergeCell ref="A238:AA238"/>
    <mergeCell ref="A244:AA244"/>
    <mergeCell ref="A248:AA248"/>
    <mergeCell ref="A263:AA263"/>
    <mergeCell ref="A255:AA255"/>
    <mergeCell ref="A259:AA259"/>
    <mergeCell ref="A235:AA235"/>
    <mergeCell ref="A208:AA208"/>
    <mergeCell ref="A219:AA219"/>
    <mergeCell ref="AB4:AB7"/>
    <mergeCell ref="A226:AA226"/>
    <mergeCell ref="A179:AA179"/>
    <mergeCell ref="A230:AA230"/>
    <mergeCell ref="A203:AA203"/>
    <mergeCell ref="A194:AA194"/>
    <mergeCell ref="A198:AA198"/>
    <mergeCell ref="A294:AA294"/>
    <mergeCell ref="A298:AA298"/>
    <mergeCell ref="A301:AA301"/>
    <mergeCell ref="A304:AA304"/>
    <mergeCell ref="A313:AA313"/>
    <mergeCell ref="A310:AA310"/>
    <mergeCell ref="A316:AA316"/>
    <mergeCell ref="A325:AA325"/>
    <mergeCell ref="A350:AA350"/>
    <mergeCell ref="A353:AA353"/>
    <mergeCell ref="A356:AA356"/>
    <mergeCell ref="A361:AA361"/>
    <mergeCell ref="A319:AA319"/>
    <mergeCell ref="A307:AA307"/>
    <mergeCell ref="A322:AA322"/>
    <mergeCell ref="A371:AA371"/>
    <mergeCell ref="A374:AA374"/>
    <mergeCell ref="A377:AA377"/>
    <mergeCell ref="A380:AA380"/>
    <mergeCell ref="A383:AA383"/>
    <mergeCell ref="A345:AA345"/>
    <mergeCell ref="A366:AA366"/>
    <mergeCell ref="A223:AA223"/>
    <mergeCell ref="A386:AA386"/>
    <mergeCell ref="A337:AA337"/>
    <mergeCell ref="A346:AA346"/>
    <mergeCell ref="A334:AA334"/>
    <mergeCell ref="A340:AA340"/>
    <mergeCell ref="A328:AA328"/>
    <mergeCell ref="AC4:AC7"/>
    <mergeCell ref="A123:AA123"/>
    <mergeCell ref="A104:AA104"/>
    <mergeCell ref="A93:AA93"/>
    <mergeCell ref="A163:AA163"/>
    <mergeCell ref="A159:AA159"/>
    <mergeCell ref="A172:AA172"/>
    <mergeCell ref="A215:AA215"/>
    <mergeCell ref="A211:AA211"/>
    <mergeCell ref="A190:AA190"/>
    <mergeCell ref="A185:AA185"/>
    <mergeCell ref="A331:AA331"/>
  </mergeCells>
  <pageMargins left="0.19685039370078741" right="0.19685039370078741" top="0.82677165354330717" bottom="0.46" header="0.31496062992125984" footer="0.19685039370078741"/>
  <pageSetup paperSize="9" scale="77" fitToHeight="0" orientation="landscape" r:id="rId1"/>
  <rowBreaks count="6" manualBreakCount="6">
    <brk id="50" max="28" man="1"/>
    <brk id="99" max="29" man="1"/>
    <brk id="133" max="29" man="1"/>
    <brk id="262" max="29" man="1"/>
    <brk id="309" max="29" man="1"/>
    <brk id="360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AA274"/>
  <sheetViews>
    <sheetView view="pageBreakPreview" zoomScale="90" zoomScaleNormal="90" zoomScaleSheetLayoutView="9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B4" sqref="B4:B7"/>
    </sheetView>
  </sheetViews>
  <sheetFormatPr defaultColWidth="9.140625" defaultRowHeight="12" x14ac:dyDescent="0.2"/>
  <cols>
    <col min="1" max="1" width="3" style="14" customWidth="1"/>
    <col min="2" max="2" width="25.140625" style="14" customWidth="1"/>
    <col min="3" max="3" width="6.7109375" style="16" customWidth="1"/>
    <col min="4" max="4" width="3.7109375" style="16" customWidth="1"/>
    <col min="5" max="5" width="4.42578125" style="16" customWidth="1"/>
    <col min="6" max="6" width="4.140625" style="16" customWidth="1"/>
    <col min="7" max="7" width="5.28515625" style="15" customWidth="1"/>
    <col min="8" max="8" width="7.28515625" style="17" customWidth="1"/>
    <col min="9" max="9" width="6.42578125" style="16" customWidth="1"/>
    <col min="10" max="10" width="4.7109375" style="16" customWidth="1"/>
    <col min="11" max="11" width="10.140625" style="14" customWidth="1"/>
    <col min="12" max="12" width="3.5703125" style="14" customWidth="1"/>
    <col min="13" max="13" width="8.85546875" style="14" customWidth="1"/>
    <col min="14" max="14" width="3.7109375" style="14" customWidth="1"/>
    <col min="15" max="15" width="8.7109375" style="14" customWidth="1"/>
    <col min="16" max="16" width="3.5703125" style="14" customWidth="1"/>
    <col min="17" max="17" width="8.7109375" style="14" customWidth="1"/>
    <col min="18" max="18" width="5.42578125" style="14" customWidth="1"/>
    <col min="19" max="19" width="8" style="14" customWidth="1"/>
    <col min="20" max="20" width="3.85546875" style="14" customWidth="1"/>
    <col min="21" max="21" width="8.28515625" style="14" customWidth="1"/>
    <col min="22" max="22" width="9.5703125" style="14" customWidth="1"/>
    <col min="23" max="23" width="11.140625" style="18" customWidth="1"/>
    <col min="24" max="24" width="8.140625" style="14" customWidth="1"/>
    <col min="25" max="25" width="9.7109375" style="14" customWidth="1"/>
    <col min="26" max="26" width="4.140625" style="14" customWidth="1"/>
    <col min="27" max="27" width="11.42578125" style="14" customWidth="1"/>
    <col min="28" max="16384" width="9.140625" style="14"/>
  </cols>
  <sheetData>
    <row r="1" spans="1:27" x14ac:dyDescent="0.2">
      <c r="A1" s="196" t="s">
        <v>300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11"/>
      <c r="AA1" s="111"/>
    </row>
    <row r="2" spans="1:27" x14ac:dyDescent="0.2">
      <c r="A2" s="196" t="s">
        <v>469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11"/>
      <c r="AA2" s="111"/>
    </row>
    <row r="3" spans="1:27" x14ac:dyDescent="0.2">
      <c r="B3" s="183" t="s">
        <v>288</v>
      </c>
    </row>
    <row r="4" spans="1:27" s="20" customFormat="1" ht="11.25" customHeight="1" x14ac:dyDescent="0.2">
      <c r="A4" s="192" t="s">
        <v>9</v>
      </c>
      <c r="B4" s="197" t="s">
        <v>0</v>
      </c>
      <c r="C4" s="193" t="s">
        <v>187</v>
      </c>
      <c r="D4" s="193" t="s">
        <v>204</v>
      </c>
      <c r="E4" s="193" t="s">
        <v>205</v>
      </c>
      <c r="F4" s="193" t="s">
        <v>186</v>
      </c>
      <c r="G4" s="198" t="s">
        <v>188</v>
      </c>
      <c r="H4" s="193" t="s">
        <v>10</v>
      </c>
      <c r="I4" s="193" t="s">
        <v>11</v>
      </c>
      <c r="J4" s="106"/>
      <c r="K4" s="197" t="s">
        <v>12</v>
      </c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0" t="s">
        <v>13</v>
      </c>
      <c r="Y4" s="190" t="s">
        <v>7</v>
      </c>
      <c r="Z4" s="190" t="s">
        <v>283</v>
      </c>
      <c r="AA4" s="190" t="s">
        <v>284</v>
      </c>
    </row>
    <row r="5" spans="1:27" s="20" customFormat="1" ht="12" customHeight="1" x14ac:dyDescent="0.2">
      <c r="A5" s="192"/>
      <c r="B5" s="197"/>
      <c r="C5" s="194"/>
      <c r="D5" s="194"/>
      <c r="E5" s="194"/>
      <c r="F5" s="194"/>
      <c r="G5" s="198"/>
      <c r="H5" s="194"/>
      <c r="I5" s="194"/>
      <c r="J5" s="107"/>
      <c r="K5" s="192" t="s">
        <v>14</v>
      </c>
      <c r="L5" s="197" t="s">
        <v>15</v>
      </c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0"/>
      <c r="Y5" s="190"/>
      <c r="Z5" s="190"/>
      <c r="AA5" s="190"/>
    </row>
    <row r="6" spans="1:27" s="20" customFormat="1" ht="58.5" customHeight="1" x14ac:dyDescent="0.2">
      <c r="A6" s="192"/>
      <c r="B6" s="197"/>
      <c r="C6" s="194"/>
      <c r="D6" s="194"/>
      <c r="E6" s="194"/>
      <c r="F6" s="194"/>
      <c r="G6" s="198"/>
      <c r="H6" s="194"/>
      <c r="I6" s="194"/>
      <c r="J6" s="107"/>
      <c r="K6" s="192"/>
      <c r="L6" s="192" t="s">
        <v>16</v>
      </c>
      <c r="M6" s="192"/>
      <c r="N6" s="192" t="s">
        <v>191</v>
      </c>
      <c r="O6" s="192"/>
      <c r="P6" s="192" t="s">
        <v>17</v>
      </c>
      <c r="Q6" s="192"/>
      <c r="R6" s="192" t="s">
        <v>18</v>
      </c>
      <c r="S6" s="192"/>
      <c r="T6" s="192" t="s">
        <v>190</v>
      </c>
      <c r="U6" s="192"/>
      <c r="V6" s="105" t="s">
        <v>176</v>
      </c>
      <c r="W6" s="192" t="s">
        <v>1</v>
      </c>
      <c r="X6" s="190"/>
      <c r="Y6" s="190"/>
      <c r="Z6" s="190"/>
      <c r="AA6" s="190"/>
    </row>
    <row r="7" spans="1:27" s="20" customFormat="1" ht="12" customHeight="1" x14ac:dyDescent="0.2">
      <c r="A7" s="192"/>
      <c r="B7" s="197"/>
      <c r="C7" s="195"/>
      <c r="D7" s="195"/>
      <c r="E7" s="195"/>
      <c r="F7" s="195"/>
      <c r="G7" s="198"/>
      <c r="H7" s="195"/>
      <c r="I7" s="195"/>
      <c r="J7" s="108"/>
      <c r="K7" s="192"/>
      <c r="L7" s="113" t="s">
        <v>19</v>
      </c>
      <c r="M7" s="113" t="s">
        <v>20</v>
      </c>
      <c r="N7" s="113" t="s">
        <v>19</v>
      </c>
      <c r="O7" s="113" t="s">
        <v>20</v>
      </c>
      <c r="P7" s="113" t="s">
        <v>19</v>
      </c>
      <c r="Q7" s="113" t="s">
        <v>20</v>
      </c>
      <c r="R7" s="113" t="s">
        <v>19</v>
      </c>
      <c r="S7" s="113" t="s">
        <v>20</v>
      </c>
      <c r="T7" s="113" t="s">
        <v>19</v>
      </c>
      <c r="U7" s="113" t="s">
        <v>20</v>
      </c>
      <c r="V7" s="105" t="s">
        <v>177</v>
      </c>
      <c r="W7" s="192"/>
      <c r="X7" s="190"/>
      <c r="Y7" s="190"/>
      <c r="Z7" s="190"/>
      <c r="AA7" s="190"/>
    </row>
    <row r="8" spans="1:27" s="20" customFormat="1" ht="10.5" customHeight="1" x14ac:dyDescent="0.2">
      <c r="A8" s="30"/>
      <c r="B8" s="30"/>
      <c r="C8" s="30"/>
      <c r="D8" s="27"/>
      <c r="E8" s="27"/>
      <c r="F8" s="27"/>
      <c r="G8" s="26"/>
      <c r="H8" s="29"/>
      <c r="I8" s="30"/>
      <c r="J8" s="30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33"/>
      <c r="X8" s="27"/>
      <c r="Y8" s="27"/>
      <c r="Z8" s="27"/>
      <c r="AA8" s="27"/>
    </row>
    <row r="9" spans="1:27" s="20" customFormat="1" ht="14.25" customHeight="1" x14ac:dyDescent="0.2">
      <c r="A9" s="206" t="s">
        <v>22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114"/>
      <c r="AA9" s="114"/>
    </row>
    <row r="10" spans="1:27" s="116" customFormat="1" x14ac:dyDescent="0.2">
      <c r="A10" s="204" t="s">
        <v>274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115"/>
      <c r="AA10" s="115"/>
    </row>
    <row r="11" spans="1:27" s="1" customFormat="1" ht="13.5" customHeight="1" x14ac:dyDescent="0.2">
      <c r="A11" s="1">
        <v>1</v>
      </c>
      <c r="B11" s="117" t="s">
        <v>126</v>
      </c>
      <c r="C11" s="7" t="s">
        <v>240</v>
      </c>
      <c r="D11" s="30" t="s">
        <v>192</v>
      </c>
      <c r="E11" s="30">
        <v>2</v>
      </c>
      <c r="F11" s="30"/>
      <c r="G11" s="7" t="s">
        <v>361</v>
      </c>
      <c r="H11" s="36">
        <v>17697</v>
      </c>
      <c r="I11" s="7" t="s">
        <v>330</v>
      </c>
      <c r="J11" s="4" t="s">
        <v>467</v>
      </c>
      <c r="K11" s="63">
        <f>H11*I11*J11</f>
        <v>325617.72119999997</v>
      </c>
      <c r="L11" s="40">
        <v>25</v>
      </c>
      <c r="M11" s="12">
        <f>K11*L11/100</f>
        <v>81404.430299999993</v>
      </c>
      <c r="N11" s="12">
        <v>50</v>
      </c>
      <c r="O11" s="60">
        <f>H11*N11/100</f>
        <v>8848.5</v>
      </c>
      <c r="P11" s="40"/>
      <c r="Q11" s="12"/>
      <c r="R11" s="40"/>
      <c r="S11" s="60">
        <f>H11*R11/100</f>
        <v>0</v>
      </c>
      <c r="T11" s="40"/>
      <c r="U11" s="40"/>
      <c r="V11" s="82">
        <f t="shared" ref="V11:V18" si="0">(K11+M11)*10/100</f>
        <v>40702.215149999996</v>
      </c>
      <c r="W11" s="12">
        <f>K11+M11+O11+Q11+S11+U11+V11</f>
        <v>456572.86664999998</v>
      </c>
      <c r="X11" s="42">
        <v>1</v>
      </c>
      <c r="Y11" s="12">
        <f t="shared" ref="Y11:Y17" si="1">W11*X11</f>
        <v>456572.86664999998</v>
      </c>
      <c r="Z11" s="43">
        <v>1</v>
      </c>
      <c r="AA11" s="12">
        <f t="shared" ref="AA11:AA18" si="2">Y11*Z11</f>
        <v>456572.86664999998</v>
      </c>
    </row>
    <row r="12" spans="1:27" s="1" customFormat="1" ht="13.5" customHeight="1" x14ac:dyDescent="0.2">
      <c r="A12" s="1">
        <v>2</v>
      </c>
      <c r="B12" s="117" t="s">
        <v>286</v>
      </c>
      <c r="C12" s="7"/>
      <c r="D12" s="30" t="s">
        <v>192</v>
      </c>
      <c r="E12" s="30">
        <v>4</v>
      </c>
      <c r="F12" s="30"/>
      <c r="G12" s="7" t="s">
        <v>372</v>
      </c>
      <c r="H12" s="36">
        <v>17697</v>
      </c>
      <c r="I12" s="7" t="s">
        <v>335</v>
      </c>
      <c r="J12" s="4" t="s">
        <v>467</v>
      </c>
      <c r="K12" s="63">
        <f t="shared" ref="K12:K18" si="3">H12*I12*J12</f>
        <v>252383.9958</v>
      </c>
      <c r="L12" s="40">
        <v>25</v>
      </c>
      <c r="M12" s="12">
        <f>K12*L12/100</f>
        <v>63095.998950000008</v>
      </c>
      <c r="N12" s="12"/>
      <c r="O12" s="60"/>
      <c r="P12" s="40"/>
      <c r="Q12" s="12"/>
      <c r="R12" s="40">
        <v>150</v>
      </c>
      <c r="S12" s="60">
        <f>H12*R12/100</f>
        <v>26545.5</v>
      </c>
      <c r="T12" s="40"/>
      <c r="U12" s="40"/>
      <c r="V12" s="82">
        <f t="shared" si="0"/>
        <v>31547.999475000004</v>
      </c>
      <c r="W12" s="12">
        <f t="shared" ref="W12:W13" si="4">K12+M12+O12+Q12+S12+U12+V12</f>
        <v>373573.49422500003</v>
      </c>
      <c r="X12" s="42">
        <v>1</v>
      </c>
      <c r="Y12" s="12">
        <f t="shared" si="1"/>
        <v>373573.49422500003</v>
      </c>
      <c r="Z12" s="43">
        <v>1</v>
      </c>
      <c r="AA12" s="12">
        <f t="shared" si="2"/>
        <v>373573.49422500003</v>
      </c>
    </row>
    <row r="13" spans="1:27" s="1" customFormat="1" ht="13.5" customHeight="1" x14ac:dyDescent="0.2">
      <c r="A13" s="1">
        <v>3</v>
      </c>
      <c r="B13" s="40" t="s">
        <v>129</v>
      </c>
      <c r="C13" s="20"/>
      <c r="D13" s="30" t="s">
        <v>192</v>
      </c>
      <c r="E13" s="30">
        <v>4</v>
      </c>
      <c r="F13" s="30"/>
      <c r="G13" s="7" t="s">
        <v>358</v>
      </c>
      <c r="H13" s="36">
        <v>17697</v>
      </c>
      <c r="I13" s="20">
        <v>4.26</v>
      </c>
      <c r="J13" s="4" t="s">
        <v>467</v>
      </c>
      <c r="K13" s="63">
        <f t="shared" si="3"/>
        <v>257831.1324</v>
      </c>
      <c r="L13" s="1">
        <v>25</v>
      </c>
      <c r="M13" s="12">
        <f t="shared" ref="M13" si="5">K13*L13/100</f>
        <v>64457.783100000008</v>
      </c>
      <c r="O13" s="12"/>
      <c r="Q13" s="12"/>
      <c r="V13" s="82">
        <f t="shared" si="0"/>
        <v>32228.891550000004</v>
      </c>
      <c r="W13" s="12">
        <f t="shared" si="4"/>
        <v>354517.80705</v>
      </c>
      <c r="X13" s="11">
        <v>1</v>
      </c>
      <c r="Y13" s="12">
        <f t="shared" si="1"/>
        <v>354517.80705</v>
      </c>
      <c r="Z13" s="43">
        <v>1</v>
      </c>
      <c r="AA13" s="12">
        <f t="shared" si="2"/>
        <v>354517.80705</v>
      </c>
    </row>
    <row r="14" spans="1:27" s="1" customFormat="1" ht="13.5" customHeight="1" x14ac:dyDescent="0.2">
      <c r="A14" s="1">
        <v>4</v>
      </c>
      <c r="B14" s="40" t="s">
        <v>128</v>
      </c>
      <c r="C14" s="7" t="s">
        <v>242</v>
      </c>
      <c r="D14" s="30" t="s">
        <v>192</v>
      </c>
      <c r="E14" s="30">
        <v>1</v>
      </c>
      <c r="F14" s="30"/>
      <c r="G14" s="7" t="s">
        <v>347</v>
      </c>
      <c r="H14" s="36">
        <v>17697</v>
      </c>
      <c r="I14" s="7" t="s">
        <v>262</v>
      </c>
      <c r="J14" s="4" t="s">
        <v>467</v>
      </c>
      <c r="K14" s="63">
        <f t="shared" si="3"/>
        <v>357695.30340000003</v>
      </c>
      <c r="L14" s="40">
        <v>25</v>
      </c>
      <c r="M14" s="12">
        <f>K14*L14/100</f>
        <v>89423.825850000008</v>
      </c>
      <c r="N14" s="12"/>
      <c r="O14" s="60"/>
      <c r="P14" s="12">
        <v>20</v>
      </c>
      <c r="Q14" s="60">
        <f>H14*P14/100</f>
        <v>3539.4</v>
      </c>
      <c r="R14" s="40">
        <v>150</v>
      </c>
      <c r="S14" s="60">
        <f>H14*R14/100</f>
        <v>26545.5</v>
      </c>
      <c r="T14" s="40"/>
      <c r="U14" s="12"/>
      <c r="V14" s="82">
        <f t="shared" si="0"/>
        <v>44711.912925000004</v>
      </c>
      <c r="W14" s="12">
        <f>K14+M14+O14+Q14+S14+U14+V14</f>
        <v>521915.94217500009</v>
      </c>
      <c r="X14" s="42">
        <v>1</v>
      </c>
      <c r="Y14" s="12">
        <f t="shared" si="1"/>
        <v>521915.94217500009</v>
      </c>
      <c r="Z14" s="43">
        <v>1</v>
      </c>
      <c r="AA14" s="12">
        <f t="shared" si="2"/>
        <v>521915.94217500009</v>
      </c>
    </row>
    <row r="15" spans="1:27" s="1" customFormat="1" ht="13.5" customHeight="1" x14ac:dyDescent="0.2">
      <c r="A15" s="1">
        <v>5</v>
      </c>
      <c r="B15" s="40" t="s">
        <v>247</v>
      </c>
      <c r="C15" s="7" t="s">
        <v>242</v>
      </c>
      <c r="D15" s="30" t="s">
        <v>192</v>
      </c>
      <c r="E15" s="30">
        <v>1</v>
      </c>
      <c r="F15" s="30"/>
      <c r="G15" s="7" t="s">
        <v>365</v>
      </c>
      <c r="H15" s="36">
        <v>17697</v>
      </c>
      <c r="I15" s="7" t="s">
        <v>253</v>
      </c>
      <c r="J15" s="4" t="s">
        <v>467</v>
      </c>
      <c r="K15" s="63">
        <f t="shared" si="3"/>
        <v>362537.20259999996</v>
      </c>
      <c r="L15" s="40">
        <v>25</v>
      </c>
      <c r="M15" s="12">
        <f>K15*L15/100</f>
        <v>90634.30064999999</v>
      </c>
      <c r="N15" s="12"/>
      <c r="O15" s="60"/>
      <c r="P15" s="12"/>
      <c r="Q15" s="60"/>
      <c r="R15" s="40"/>
      <c r="S15" s="60"/>
      <c r="T15" s="40"/>
      <c r="U15" s="12"/>
      <c r="V15" s="82">
        <f t="shared" si="0"/>
        <v>45317.150324999995</v>
      </c>
      <c r="W15" s="12">
        <f>K15+M15+O15+Q15+S15+U15+V15</f>
        <v>498488.65357499995</v>
      </c>
      <c r="X15" s="42">
        <v>1</v>
      </c>
      <c r="Y15" s="12">
        <f t="shared" si="1"/>
        <v>498488.65357499995</v>
      </c>
      <c r="Z15" s="43">
        <v>1</v>
      </c>
      <c r="AA15" s="12">
        <f t="shared" si="2"/>
        <v>498488.65357499995</v>
      </c>
    </row>
    <row r="16" spans="1:27" s="1" customFormat="1" ht="13.5" customHeight="1" x14ac:dyDescent="0.2">
      <c r="A16" s="1">
        <v>6</v>
      </c>
      <c r="B16" s="40" t="s">
        <v>273</v>
      </c>
      <c r="C16" s="4"/>
      <c r="D16" s="30" t="s">
        <v>192</v>
      </c>
      <c r="E16" s="30">
        <v>4</v>
      </c>
      <c r="F16" s="30"/>
      <c r="G16" s="41" t="s">
        <v>320</v>
      </c>
      <c r="H16" s="61">
        <v>17697</v>
      </c>
      <c r="I16" s="10" t="s">
        <v>309</v>
      </c>
      <c r="J16" s="4" t="s">
        <v>467</v>
      </c>
      <c r="K16" s="63">
        <f t="shared" si="3"/>
        <v>266304.45600000001</v>
      </c>
      <c r="L16" s="118">
        <v>25</v>
      </c>
      <c r="M16" s="118">
        <f>K16*L16/100</f>
        <v>66576.114000000001</v>
      </c>
      <c r="N16" s="118"/>
      <c r="O16" s="119"/>
      <c r="P16" s="118"/>
      <c r="Q16" s="116"/>
      <c r="R16" s="118">
        <v>150</v>
      </c>
      <c r="S16" s="119">
        <f>H16*R16/100</f>
        <v>26545.5</v>
      </c>
      <c r="T16" s="120"/>
      <c r="U16" s="82"/>
      <c r="V16" s="82">
        <f t="shared" si="0"/>
        <v>33288.057000000001</v>
      </c>
      <c r="W16" s="82">
        <f>K16+M16+O16+Q16+S16+U16+V16</f>
        <v>392714.12699999998</v>
      </c>
      <c r="X16" s="121">
        <v>0.25</v>
      </c>
      <c r="Y16" s="118">
        <f t="shared" si="1"/>
        <v>98178.531749999995</v>
      </c>
      <c r="Z16" s="43">
        <v>1</v>
      </c>
      <c r="AA16" s="12">
        <f t="shared" si="2"/>
        <v>98178.531749999995</v>
      </c>
    </row>
    <row r="17" spans="1:27" s="116" customFormat="1" ht="13.5" customHeight="1" x14ac:dyDescent="0.2">
      <c r="A17" s="122">
        <v>7</v>
      </c>
      <c r="B17" s="117" t="s">
        <v>127</v>
      </c>
      <c r="C17" s="10"/>
      <c r="D17" s="30" t="s">
        <v>192</v>
      </c>
      <c r="E17" s="30">
        <v>4</v>
      </c>
      <c r="F17" s="30"/>
      <c r="G17" s="41" t="s">
        <v>373</v>
      </c>
      <c r="H17" s="123" t="s">
        <v>21</v>
      </c>
      <c r="I17" s="10" t="s">
        <v>254</v>
      </c>
      <c r="J17" s="4" t="s">
        <v>467</v>
      </c>
      <c r="K17" s="63">
        <f t="shared" si="3"/>
        <v>288698.23979999998</v>
      </c>
      <c r="L17" s="120">
        <v>25</v>
      </c>
      <c r="M17" s="118">
        <f>K17*L17/100</f>
        <v>72174.559949999995</v>
      </c>
      <c r="N17" s="118"/>
      <c r="O17" s="118"/>
      <c r="P17" s="118"/>
      <c r="R17" s="118"/>
      <c r="T17" s="118"/>
      <c r="U17" s="124"/>
      <c r="V17" s="82">
        <f t="shared" si="0"/>
        <v>36087.279974999998</v>
      </c>
      <c r="W17" s="82">
        <f>K17+M17+O17+Q17+S17+U17+V17</f>
        <v>396960.07972500002</v>
      </c>
      <c r="X17" s="125">
        <v>0.25</v>
      </c>
      <c r="Y17" s="118">
        <f t="shared" si="1"/>
        <v>99240.019931250004</v>
      </c>
      <c r="Z17" s="43">
        <v>1</v>
      </c>
      <c r="AA17" s="12">
        <f t="shared" si="2"/>
        <v>99240.019931250004</v>
      </c>
    </row>
    <row r="18" spans="1:27" s="116" customFormat="1" ht="13.5" customHeight="1" x14ac:dyDescent="0.2">
      <c r="A18" s="122">
        <v>8</v>
      </c>
      <c r="B18" s="117" t="s">
        <v>276</v>
      </c>
      <c r="C18" s="7"/>
      <c r="D18" s="30" t="s">
        <v>192</v>
      </c>
      <c r="E18" s="30">
        <v>4</v>
      </c>
      <c r="F18" s="30"/>
      <c r="G18" s="7" t="s">
        <v>342</v>
      </c>
      <c r="H18" s="57" t="s">
        <v>21</v>
      </c>
      <c r="I18" s="7" t="s">
        <v>254</v>
      </c>
      <c r="J18" s="4" t="s">
        <v>467</v>
      </c>
      <c r="K18" s="63">
        <f t="shared" si="3"/>
        <v>288698.23979999998</v>
      </c>
      <c r="L18" s="1">
        <v>25</v>
      </c>
      <c r="M18" s="12">
        <f t="shared" ref="M18" si="6">K18*25/100</f>
        <v>72174.559949999995</v>
      </c>
      <c r="N18" s="1"/>
      <c r="O18" s="1"/>
      <c r="P18" s="36"/>
      <c r="Q18" s="50"/>
      <c r="R18" s="1"/>
      <c r="S18" s="12"/>
      <c r="T18" s="1"/>
      <c r="U18" s="12"/>
      <c r="V18" s="82">
        <f t="shared" si="0"/>
        <v>36087.279974999998</v>
      </c>
      <c r="W18" s="12">
        <f t="shared" ref="W18" si="7">K18+M18+O18+Q18+S18+U18+V18</f>
        <v>396960.07972500002</v>
      </c>
      <c r="X18" s="42">
        <v>0.5</v>
      </c>
      <c r="Y18" s="12">
        <f t="shared" ref="Y18" si="8">W18*X18</f>
        <v>198480.03986250001</v>
      </c>
      <c r="Z18" s="43">
        <v>1</v>
      </c>
      <c r="AA18" s="12">
        <f t="shared" si="2"/>
        <v>198480.03986250001</v>
      </c>
    </row>
    <row r="19" spans="1:27" s="116" customFormat="1" ht="13.5" customHeight="1" x14ac:dyDescent="0.2">
      <c r="B19" s="126" t="s">
        <v>8</v>
      </c>
      <c r="C19" s="10"/>
      <c r="D19" s="127"/>
      <c r="E19" s="127"/>
      <c r="F19" s="127"/>
      <c r="G19" s="41"/>
      <c r="H19" s="128"/>
      <c r="I19" s="10"/>
      <c r="J19" s="10"/>
      <c r="K19" s="129">
        <f>SUM(K11:K18)</f>
        <v>2399766.2910000002</v>
      </c>
      <c r="L19" s="129"/>
      <c r="M19" s="129">
        <f>SUM(M11:M18)</f>
        <v>599941.57275000005</v>
      </c>
      <c r="N19" s="129"/>
      <c r="O19" s="129">
        <f>SUM(O11:O18)</f>
        <v>8848.5</v>
      </c>
      <c r="P19" s="129"/>
      <c r="Q19" s="129">
        <f>SUM(Q11:Q18)</f>
        <v>3539.4</v>
      </c>
      <c r="R19" s="129"/>
      <c r="S19" s="129">
        <f>SUM(S11:S18)</f>
        <v>79636.5</v>
      </c>
      <c r="T19" s="129"/>
      <c r="U19" s="129">
        <f>SUM(U11:U15)</f>
        <v>0</v>
      </c>
      <c r="V19" s="129">
        <f>SUM(V11:V18)</f>
        <v>299970.78637500003</v>
      </c>
      <c r="W19" s="129">
        <f>SUM(W11:W18)</f>
        <v>3391703.0501250001</v>
      </c>
      <c r="X19" s="130">
        <f>SUM(X11:X18)</f>
        <v>6</v>
      </c>
      <c r="Y19" s="129">
        <f>SUM(Y11:Y18)</f>
        <v>2600967.35521875</v>
      </c>
      <c r="Z19" s="129"/>
      <c r="AA19" s="5">
        <f>SUM(AA11:AA18)</f>
        <v>2600967.35521875</v>
      </c>
    </row>
    <row r="20" spans="1:27" s="116" customFormat="1" ht="0.75" customHeight="1" x14ac:dyDescent="0.2">
      <c r="A20" s="204" t="s">
        <v>130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115"/>
      <c r="AA20" s="115"/>
    </row>
    <row r="21" spans="1:27" s="116" customFormat="1" ht="13.5" hidden="1" customHeight="1" x14ac:dyDescent="0.2">
      <c r="A21" s="116">
        <v>1</v>
      </c>
      <c r="B21" s="131" t="s">
        <v>131</v>
      </c>
      <c r="C21" s="20"/>
      <c r="D21" s="30" t="s">
        <v>192</v>
      </c>
      <c r="E21" s="30">
        <v>1</v>
      </c>
      <c r="F21" s="30"/>
      <c r="G21" s="7"/>
      <c r="H21" s="36">
        <v>17697</v>
      </c>
      <c r="I21" s="20"/>
      <c r="J21" s="54"/>
      <c r="K21" s="63">
        <f t="shared" ref="K21" si="9">H21*I21*J21</f>
        <v>0</v>
      </c>
      <c r="L21" s="1">
        <v>25</v>
      </c>
      <c r="M21" s="118">
        <f t="shared" ref="M21" si="10">K21*L21/100</f>
        <v>0</v>
      </c>
      <c r="V21" s="82">
        <f t="shared" ref="V21" si="11">(K21+M21)*10/100</f>
        <v>0</v>
      </c>
      <c r="W21" s="82">
        <f t="shared" ref="W21" si="12">K21+M21+O21+Q21+S21+U21+V21</f>
        <v>0</v>
      </c>
      <c r="X21" s="132"/>
      <c r="Y21" s="118">
        <f>W21*X21</f>
        <v>0</v>
      </c>
      <c r="Z21" s="43">
        <v>1</v>
      </c>
      <c r="AA21" s="12">
        <f>Y21*Z21</f>
        <v>0</v>
      </c>
    </row>
    <row r="22" spans="1:27" s="133" customFormat="1" ht="13.5" hidden="1" customHeight="1" x14ac:dyDescent="0.2">
      <c r="A22" s="116"/>
      <c r="B22" s="126" t="s">
        <v>8</v>
      </c>
      <c r="C22" s="134"/>
      <c r="D22" s="135"/>
      <c r="E22" s="135"/>
      <c r="F22" s="135"/>
      <c r="G22" s="136"/>
      <c r="H22" s="137"/>
      <c r="I22" s="134"/>
      <c r="J22" s="134"/>
      <c r="K22" s="129">
        <f>SUM(K21)</f>
        <v>0</v>
      </c>
      <c r="L22" s="129"/>
      <c r="M22" s="129">
        <f>SUM(M21)</f>
        <v>0</v>
      </c>
      <c r="N22" s="129"/>
      <c r="O22" s="129">
        <f>SUM(O21)</f>
        <v>0</v>
      </c>
      <c r="P22" s="129"/>
      <c r="Q22" s="129">
        <f>SUM(Q21)</f>
        <v>0</v>
      </c>
      <c r="R22" s="129"/>
      <c r="S22" s="129">
        <f>SUM(S21)</f>
        <v>0</v>
      </c>
      <c r="T22" s="129"/>
      <c r="U22" s="129">
        <f>SUM(U21)</f>
        <v>0</v>
      </c>
      <c r="V22" s="129">
        <f>SUM(V21)</f>
        <v>0</v>
      </c>
      <c r="W22" s="129">
        <f>SUM(W21)</f>
        <v>0</v>
      </c>
      <c r="X22" s="130">
        <f>SUM(X21)</f>
        <v>0</v>
      </c>
      <c r="Y22" s="129">
        <f>SUM(Y21)</f>
        <v>0</v>
      </c>
      <c r="Z22" s="43"/>
      <c r="AA22" s="5">
        <f>SUM(AA21)</f>
        <v>0</v>
      </c>
    </row>
    <row r="23" spans="1:27" s="1" customFormat="1" x14ac:dyDescent="0.2">
      <c r="A23" s="188" t="s">
        <v>193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09"/>
      <c r="AA23" s="109"/>
    </row>
    <row r="24" spans="1:27" s="1" customFormat="1" ht="16.5" customHeight="1" x14ac:dyDescent="0.2">
      <c r="A24" s="1">
        <v>1</v>
      </c>
      <c r="B24" s="69" t="s">
        <v>194</v>
      </c>
      <c r="C24" s="7"/>
      <c r="D24" s="30" t="s">
        <v>192</v>
      </c>
      <c r="E24" s="30">
        <v>4</v>
      </c>
      <c r="F24" s="30"/>
      <c r="G24" s="7" t="s">
        <v>364</v>
      </c>
      <c r="H24" s="3" t="s">
        <v>21</v>
      </c>
      <c r="I24" s="7" t="s">
        <v>254</v>
      </c>
      <c r="J24" s="4" t="s">
        <v>467</v>
      </c>
      <c r="K24" s="63">
        <f t="shared" ref="K24" si="13">H24*I24*J24</f>
        <v>288698.23979999998</v>
      </c>
      <c r="L24" s="1">
        <v>25</v>
      </c>
      <c r="M24" s="12">
        <f t="shared" ref="M24" si="14">K24*L24/100</f>
        <v>72174.559949999995</v>
      </c>
      <c r="P24" s="1">
        <v>22</v>
      </c>
      <c r="Q24" s="3">
        <f>H24*P24/100</f>
        <v>3893.34</v>
      </c>
      <c r="U24" s="12">
        <f>T24*8712/100</f>
        <v>0</v>
      </c>
      <c r="V24" s="12">
        <f t="shared" ref="V24" si="15">(K24+M24)*10/100</f>
        <v>36087.279974999998</v>
      </c>
      <c r="W24" s="12">
        <f t="shared" ref="W24" si="16">K24+M24+O24+Q24+S24+U24+V24</f>
        <v>400853.41972500004</v>
      </c>
      <c r="X24" s="11">
        <v>0.25</v>
      </c>
      <c r="Y24" s="12">
        <f>W24*X24</f>
        <v>100213.35493125001</v>
      </c>
      <c r="Z24" s="43">
        <v>1</v>
      </c>
      <c r="AA24" s="12">
        <f>Y24*Z24</f>
        <v>100213.35493125001</v>
      </c>
    </row>
    <row r="25" spans="1:27" s="1" customFormat="1" ht="13.5" customHeight="1" x14ac:dyDescent="0.2">
      <c r="A25" s="52"/>
      <c r="B25" s="71" t="s">
        <v>8</v>
      </c>
      <c r="C25" s="49"/>
      <c r="D25" s="52"/>
      <c r="E25" s="52"/>
      <c r="F25" s="52"/>
      <c r="G25" s="85"/>
      <c r="H25" s="97"/>
      <c r="I25" s="49"/>
      <c r="J25" s="49"/>
      <c r="K25" s="5">
        <f>SUM(K24)</f>
        <v>288698.23979999998</v>
      </c>
      <c r="L25" s="5"/>
      <c r="M25" s="5">
        <f>SUM(M24:M24)</f>
        <v>72174.559949999995</v>
      </c>
      <c r="N25" s="5"/>
      <c r="O25" s="5">
        <f>SUM(O24:O24)</f>
        <v>0</v>
      </c>
      <c r="P25" s="5"/>
      <c r="Q25" s="5">
        <f>SUM(Q24:Q24)</f>
        <v>3893.34</v>
      </c>
      <c r="R25" s="5"/>
      <c r="S25" s="5">
        <f>SUM(S24:S24)</f>
        <v>0</v>
      </c>
      <c r="T25" s="5"/>
      <c r="U25" s="5">
        <f t="shared" ref="U25:Y25" si="17">SUM(U24:U24)</f>
        <v>0</v>
      </c>
      <c r="V25" s="5">
        <f>SUM(V24:V24)</f>
        <v>36087.279974999998</v>
      </c>
      <c r="W25" s="5">
        <f t="shared" si="17"/>
        <v>400853.41972500004</v>
      </c>
      <c r="X25" s="6">
        <f t="shared" si="17"/>
        <v>0.25</v>
      </c>
      <c r="Y25" s="5">
        <f t="shared" si="17"/>
        <v>100213.35493125001</v>
      </c>
      <c r="Z25" s="43"/>
      <c r="AA25" s="5">
        <f>SUM(AA24)</f>
        <v>100213.35493125001</v>
      </c>
    </row>
    <row r="26" spans="1:27" s="116" customFormat="1" x14ac:dyDescent="0.2">
      <c r="A26" s="204" t="s">
        <v>132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115"/>
      <c r="AA26" s="115"/>
    </row>
    <row r="27" spans="1:27" s="116" customFormat="1" ht="13.5" customHeight="1" x14ac:dyDescent="0.2">
      <c r="A27" s="116">
        <v>1</v>
      </c>
      <c r="B27" s="131" t="s">
        <v>112</v>
      </c>
      <c r="C27" s="10" t="s">
        <v>242</v>
      </c>
      <c r="D27" s="30" t="s">
        <v>192</v>
      </c>
      <c r="E27" s="30">
        <v>1</v>
      </c>
      <c r="F27" s="30"/>
      <c r="G27" s="7" t="s">
        <v>321</v>
      </c>
      <c r="H27" s="36">
        <v>17697</v>
      </c>
      <c r="I27" s="4" t="s">
        <v>253</v>
      </c>
      <c r="J27" s="4" t="s">
        <v>467</v>
      </c>
      <c r="K27" s="63">
        <f t="shared" ref="K27:K29" si="18">H27*I27*J27</f>
        <v>362537.20259999996</v>
      </c>
      <c r="L27" s="1">
        <v>25</v>
      </c>
      <c r="M27" s="118">
        <f t="shared" ref="M27" si="19">K27*L27/100</f>
        <v>90634.30064999999</v>
      </c>
      <c r="U27" s="82"/>
      <c r="V27" s="82">
        <f t="shared" ref="V27" si="20">(K27+M27)*10/100</f>
        <v>45317.150324999995</v>
      </c>
      <c r="W27" s="82">
        <f t="shared" ref="W27" si="21">K27+M27+O27+Q27+S27+U27+V27</f>
        <v>498488.65357499995</v>
      </c>
      <c r="X27" s="132">
        <v>1</v>
      </c>
      <c r="Y27" s="118">
        <f>W27*X27</f>
        <v>498488.65357499995</v>
      </c>
      <c r="Z27" s="43">
        <v>1</v>
      </c>
      <c r="AA27" s="12">
        <f>Y27*Z27</f>
        <v>498488.65357499995</v>
      </c>
    </row>
    <row r="28" spans="1:27" s="116" customFormat="1" ht="13.5" customHeight="1" x14ac:dyDescent="0.2">
      <c r="A28" s="116">
        <v>2</v>
      </c>
      <c r="B28" s="131" t="s">
        <v>273</v>
      </c>
      <c r="C28" s="10"/>
      <c r="D28" s="30" t="s">
        <v>192</v>
      </c>
      <c r="E28" s="30">
        <v>4</v>
      </c>
      <c r="F28" s="30"/>
      <c r="G28" s="7" t="s">
        <v>362</v>
      </c>
      <c r="H28" s="36">
        <v>17697</v>
      </c>
      <c r="I28" s="4" t="s">
        <v>289</v>
      </c>
      <c r="J28" s="4" t="s">
        <v>467</v>
      </c>
      <c r="K28" s="63">
        <f t="shared" si="18"/>
        <v>254804.94539999997</v>
      </c>
      <c r="L28" s="1">
        <v>25</v>
      </c>
      <c r="M28" s="118">
        <f t="shared" ref="M28" si="22">K28*L28/100</f>
        <v>63701.236349999992</v>
      </c>
      <c r="U28" s="82"/>
      <c r="V28" s="82">
        <f t="shared" ref="V28" si="23">(K28+M28)*10/100</f>
        <v>31850.618175</v>
      </c>
      <c r="W28" s="82">
        <f t="shared" ref="W28" si="24">K28+M28+O28+Q28+S28+U28+V28</f>
        <v>350356.799925</v>
      </c>
      <c r="X28" s="132">
        <v>0.25</v>
      </c>
      <c r="Y28" s="118">
        <f>W28*X28</f>
        <v>87589.19998125</v>
      </c>
      <c r="Z28" s="43">
        <v>1</v>
      </c>
      <c r="AA28" s="12">
        <f>Y28*Z28</f>
        <v>87589.19998125</v>
      </c>
    </row>
    <row r="29" spans="1:27" s="116" customFormat="1" ht="13.5" customHeight="1" x14ac:dyDescent="0.2">
      <c r="A29" s="116">
        <v>3</v>
      </c>
      <c r="B29" s="131" t="s">
        <v>286</v>
      </c>
      <c r="C29" s="10"/>
      <c r="D29" s="30" t="s">
        <v>192</v>
      </c>
      <c r="E29" s="30">
        <v>4</v>
      </c>
      <c r="F29" s="30"/>
      <c r="G29" s="7" t="s">
        <v>362</v>
      </c>
      <c r="H29" s="181">
        <v>17697</v>
      </c>
      <c r="I29" s="4" t="s">
        <v>289</v>
      </c>
      <c r="J29" s="4" t="s">
        <v>467</v>
      </c>
      <c r="K29" s="63">
        <f t="shared" si="18"/>
        <v>254804.94539999997</v>
      </c>
      <c r="L29" s="1">
        <v>25</v>
      </c>
      <c r="M29" s="118">
        <f t="shared" ref="M29" si="25">K29*L29/100</f>
        <v>63701.236349999992</v>
      </c>
      <c r="U29" s="82"/>
      <c r="V29" s="82">
        <f t="shared" ref="V29" si="26">(K29+M29)*10/100</f>
        <v>31850.618175</v>
      </c>
      <c r="W29" s="82">
        <f t="shared" ref="W29" si="27">K29+M29+O29+Q29+S29+U29+V29</f>
        <v>350356.799925</v>
      </c>
      <c r="X29" s="132">
        <v>0.25</v>
      </c>
      <c r="Y29" s="118">
        <f>W29*X29</f>
        <v>87589.19998125</v>
      </c>
      <c r="Z29" s="43">
        <v>1</v>
      </c>
      <c r="AA29" s="12">
        <f>Y29*Z29</f>
        <v>87589.19998125</v>
      </c>
    </row>
    <row r="30" spans="1:27" s="133" customFormat="1" ht="13.5" customHeight="1" x14ac:dyDescent="0.2">
      <c r="A30" s="116"/>
      <c r="B30" s="126" t="s">
        <v>8</v>
      </c>
      <c r="C30" s="134"/>
      <c r="D30" s="135"/>
      <c r="E30" s="135"/>
      <c r="F30" s="135"/>
      <c r="G30" s="136"/>
      <c r="H30" s="137"/>
      <c r="I30" s="134"/>
      <c r="J30" s="134"/>
      <c r="K30" s="129">
        <f>SUM(K27:K29)</f>
        <v>872147.0933999999</v>
      </c>
      <c r="L30" s="129"/>
      <c r="M30" s="129">
        <f>SUM(M27:M29)</f>
        <v>218036.77334999997</v>
      </c>
      <c r="N30" s="129"/>
      <c r="O30" s="129">
        <f>SUM(O27:O29)</f>
        <v>0</v>
      </c>
      <c r="P30" s="129"/>
      <c r="Q30" s="129">
        <f>SUM(Q27:Q29)</f>
        <v>0</v>
      </c>
      <c r="R30" s="129"/>
      <c r="S30" s="129">
        <f>SUM(S27:S29)</f>
        <v>0</v>
      </c>
      <c r="T30" s="129"/>
      <c r="U30" s="129">
        <f>SUM(U27:U29)</f>
        <v>0</v>
      </c>
      <c r="V30" s="129">
        <f>SUM(V27:V29)</f>
        <v>109018.38667499999</v>
      </c>
      <c r="W30" s="129">
        <f>SUM(W27:W29)</f>
        <v>1199202.253425</v>
      </c>
      <c r="X30" s="130">
        <f>SUM(X27:X29)</f>
        <v>1.5</v>
      </c>
      <c r="Y30" s="129">
        <f>SUM(Y27:Y29)</f>
        <v>673667.05353749997</v>
      </c>
      <c r="Z30" s="43"/>
      <c r="AA30" s="129">
        <f>SUM(AA27:AA29)</f>
        <v>673667.05353749997</v>
      </c>
    </row>
    <row r="31" spans="1:27" s="116" customFormat="1" x14ac:dyDescent="0.2">
      <c r="A31" s="204" t="s">
        <v>133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115"/>
      <c r="AA31" s="115"/>
    </row>
    <row r="32" spans="1:27" s="116" customFormat="1" ht="13.5" customHeight="1" x14ac:dyDescent="0.2">
      <c r="A32" s="116">
        <v>1</v>
      </c>
      <c r="B32" s="131" t="s">
        <v>3</v>
      </c>
      <c r="C32" s="41" t="s">
        <v>242</v>
      </c>
      <c r="D32" s="127" t="s">
        <v>207</v>
      </c>
      <c r="E32" s="127">
        <v>3</v>
      </c>
      <c r="F32" s="127"/>
      <c r="G32" s="41" t="s">
        <v>360</v>
      </c>
      <c r="H32" s="123" t="s">
        <v>21</v>
      </c>
      <c r="I32" s="41" t="s">
        <v>299</v>
      </c>
      <c r="J32" s="4" t="s">
        <v>467</v>
      </c>
      <c r="K32" s="63">
        <f>H32*I32*J32</f>
        <v>356484.82859999995</v>
      </c>
      <c r="L32" s="122">
        <v>25</v>
      </c>
      <c r="M32" s="118">
        <f t="shared" ref="M32" si="28">K32*L32/100</f>
        <v>89121.207149999973</v>
      </c>
      <c r="V32" s="82">
        <f t="shared" ref="V32" si="29">(K32+M32)*10/100</f>
        <v>44560.603574999986</v>
      </c>
      <c r="W32" s="82">
        <f t="shared" ref="W32" si="30">K32+M32+O32+Q32+S32+U32+V32</f>
        <v>490166.63932499988</v>
      </c>
      <c r="X32" s="132">
        <v>1</v>
      </c>
      <c r="Y32" s="118">
        <f>W32*X32</f>
        <v>490166.63932499988</v>
      </c>
      <c r="Z32" s="43">
        <v>1</v>
      </c>
      <c r="AA32" s="12">
        <f>Y32*Z32</f>
        <v>490166.63932499988</v>
      </c>
    </row>
    <row r="33" spans="1:27" s="1" customFormat="1" ht="24.75" customHeight="1" x14ac:dyDescent="0.2">
      <c r="A33" s="1">
        <v>2</v>
      </c>
      <c r="B33" s="69" t="s">
        <v>134</v>
      </c>
      <c r="C33" s="7" t="s">
        <v>242</v>
      </c>
      <c r="D33" s="30" t="s">
        <v>207</v>
      </c>
      <c r="E33" s="4" t="s">
        <v>208</v>
      </c>
      <c r="F33" s="30"/>
      <c r="G33" s="7" t="s">
        <v>373</v>
      </c>
      <c r="H33" s="57" t="s">
        <v>21</v>
      </c>
      <c r="I33" s="4" t="s">
        <v>262</v>
      </c>
      <c r="J33" s="4" t="s">
        <v>467</v>
      </c>
      <c r="K33" s="63">
        <f t="shared" ref="K33:K34" si="31">H33*I33*J33</f>
        <v>357695.30340000003</v>
      </c>
      <c r="L33" s="1">
        <v>25</v>
      </c>
      <c r="M33" s="12">
        <f t="shared" ref="M33" si="32">K33*L33/100</f>
        <v>89423.825850000008</v>
      </c>
      <c r="V33" s="12">
        <f t="shared" ref="V33" si="33">(K33+M33)*10/100</f>
        <v>44711.912925000004</v>
      </c>
      <c r="W33" s="12">
        <f t="shared" ref="W33" si="34">K33+M33+O33+Q33+S33+U33+V33</f>
        <v>491831.04217500007</v>
      </c>
      <c r="X33" s="11">
        <v>1</v>
      </c>
      <c r="Y33" s="12">
        <f>W33*X33</f>
        <v>491831.04217500007</v>
      </c>
      <c r="Z33" s="43">
        <v>1</v>
      </c>
      <c r="AA33" s="12">
        <f>Y33*Z33</f>
        <v>491831.04217500007</v>
      </c>
    </row>
    <row r="34" spans="1:27" s="116" customFormat="1" ht="13.5" customHeight="1" x14ac:dyDescent="0.2">
      <c r="A34" s="116">
        <v>3</v>
      </c>
      <c r="B34" s="131" t="s">
        <v>135</v>
      </c>
      <c r="C34" s="7"/>
      <c r="D34" s="30" t="s">
        <v>192</v>
      </c>
      <c r="E34" s="30">
        <v>4</v>
      </c>
      <c r="F34" s="30"/>
      <c r="G34" s="7" t="s">
        <v>347</v>
      </c>
      <c r="H34" s="36">
        <v>17697</v>
      </c>
      <c r="I34" s="7" t="s">
        <v>313</v>
      </c>
      <c r="J34" s="4" t="s">
        <v>467</v>
      </c>
      <c r="K34" s="63">
        <f t="shared" si="31"/>
        <v>284461.57800000004</v>
      </c>
      <c r="L34" s="40">
        <v>25</v>
      </c>
      <c r="M34" s="12">
        <f>K34*L34/100</f>
        <v>71115.394500000009</v>
      </c>
      <c r="N34" s="12"/>
      <c r="O34" s="60"/>
      <c r="P34" s="12"/>
      <c r="Q34" s="60"/>
      <c r="R34" s="40"/>
      <c r="S34" s="60"/>
      <c r="T34" s="40"/>
      <c r="U34" s="12"/>
      <c r="V34" s="12">
        <f>(K34+M34)*10/100</f>
        <v>35557.697250000005</v>
      </c>
      <c r="W34" s="12">
        <f>K34+M34+O34+Q34+S34+U34+V34</f>
        <v>391134.66975000006</v>
      </c>
      <c r="X34" s="42">
        <v>0.5</v>
      </c>
      <c r="Y34" s="12">
        <f>W34*X34</f>
        <v>195567.33487500003</v>
      </c>
      <c r="Z34" s="43">
        <v>1</v>
      </c>
      <c r="AA34" s="12">
        <f>Y34*Z34</f>
        <v>195567.33487500003</v>
      </c>
    </row>
    <row r="35" spans="1:27" s="116" customFormat="1" ht="13.5" customHeight="1" x14ac:dyDescent="0.2">
      <c r="B35" s="126" t="s">
        <v>8</v>
      </c>
      <c r="C35" s="134"/>
      <c r="D35" s="135"/>
      <c r="E35" s="135"/>
      <c r="F35" s="135"/>
      <c r="G35" s="136"/>
      <c r="H35" s="137"/>
      <c r="I35" s="134"/>
      <c r="J35" s="134"/>
      <c r="K35" s="129">
        <f>SUM(K32:K34)</f>
        <v>998641.71</v>
      </c>
      <c r="L35" s="133"/>
      <c r="M35" s="129">
        <f>SUM(M32:M34)</f>
        <v>249660.42749999999</v>
      </c>
      <c r="N35" s="133"/>
      <c r="O35" s="129">
        <f>SUM(O32:O34)</f>
        <v>0</v>
      </c>
      <c r="P35" s="133"/>
      <c r="Q35" s="129">
        <f>SUM(Q32:Q34)</f>
        <v>0</v>
      </c>
      <c r="S35" s="129">
        <f>SUM(S32:S34)</f>
        <v>0</v>
      </c>
      <c r="T35" s="133"/>
      <c r="U35" s="129">
        <f t="shared" ref="U35" si="35">SUM(U32:U34)</f>
        <v>0</v>
      </c>
      <c r="V35" s="129">
        <f>SUM(V32:V34)</f>
        <v>124830.21375</v>
      </c>
      <c r="W35" s="129">
        <f>SUM(W32:W34)</f>
        <v>1373132.3512500001</v>
      </c>
      <c r="X35" s="130">
        <f>SUM(X32:X34)</f>
        <v>2.5</v>
      </c>
      <c r="Y35" s="129">
        <f>SUM(Y32:Y34)</f>
        <v>1177565.0163749999</v>
      </c>
      <c r="Z35" s="43"/>
      <c r="AA35" s="5">
        <f>SUM(AA32:AA34)</f>
        <v>1177565.0163749999</v>
      </c>
    </row>
    <row r="36" spans="1:27" s="116" customFormat="1" ht="13.5" customHeight="1" x14ac:dyDescent="0.2">
      <c r="B36" s="187" t="s">
        <v>113</v>
      </c>
      <c r="C36" s="10"/>
      <c r="D36" s="127"/>
      <c r="E36" s="127"/>
      <c r="F36" s="127"/>
      <c r="G36" s="41"/>
      <c r="H36" s="128"/>
      <c r="I36" s="10"/>
      <c r="J36" s="10"/>
      <c r="K36" s="129">
        <f>K19+K22+K25+K30+K35</f>
        <v>4559253.3342000004</v>
      </c>
      <c r="L36" s="129"/>
      <c r="M36" s="129">
        <f>M19+M22+M25+M30+M35</f>
        <v>1139813.3335500001</v>
      </c>
      <c r="N36" s="129"/>
      <c r="O36" s="129">
        <f>O19+O22+O25+O30+O35</f>
        <v>8848.5</v>
      </c>
      <c r="P36" s="129"/>
      <c r="Q36" s="129">
        <f>Q19+Q22+Q25+Q30+Q35</f>
        <v>7432.74</v>
      </c>
      <c r="R36" s="129"/>
      <c r="S36" s="129">
        <f>S19+S22+S25+S30+S35</f>
        <v>79636.5</v>
      </c>
      <c r="T36" s="129"/>
      <c r="U36" s="129">
        <f t="shared" ref="U36:AA36" si="36">U19+U22+U25+U30+U35</f>
        <v>0</v>
      </c>
      <c r="V36" s="129">
        <f t="shared" si="36"/>
        <v>569906.66677500005</v>
      </c>
      <c r="W36" s="129">
        <f t="shared" si="36"/>
        <v>6364891.0745250005</v>
      </c>
      <c r="X36" s="130">
        <f t="shared" si="36"/>
        <v>10.25</v>
      </c>
      <c r="Y36" s="129">
        <f t="shared" si="36"/>
        <v>4552412.7800625004</v>
      </c>
      <c r="Z36" s="129"/>
      <c r="AA36" s="129">
        <f t="shared" si="36"/>
        <v>4552412.7800625004</v>
      </c>
    </row>
    <row r="37" spans="1:27" x14ac:dyDescent="0.2">
      <c r="A37" s="116"/>
      <c r="B37" s="133"/>
      <c r="C37" s="10"/>
      <c r="D37" s="127"/>
      <c r="E37" s="127"/>
      <c r="F37" s="127"/>
      <c r="G37" s="41"/>
      <c r="H37" s="128"/>
      <c r="I37" s="10"/>
      <c r="J37" s="10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0"/>
      <c r="X37" s="133"/>
    </row>
    <row r="38" spans="1:27" x14ac:dyDescent="0.2">
      <c r="A38" s="206" t="s">
        <v>23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114"/>
      <c r="AA38" s="114"/>
    </row>
    <row r="39" spans="1:27" s="1" customFormat="1" x14ac:dyDescent="0.2">
      <c r="A39" s="204" t="s">
        <v>285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115"/>
      <c r="AA39" s="115"/>
    </row>
    <row r="40" spans="1:27" s="40" customFormat="1" ht="13.5" customHeight="1" x14ac:dyDescent="0.2">
      <c r="A40" s="40">
        <v>1</v>
      </c>
      <c r="B40" s="69" t="s">
        <v>24</v>
      </c>
      <c r="C40" s="7"/>
      <c r="D40" s="30" t="s">
        <v>195</v>
      </c>
      <c r="E40" s="20">
        <v>4</v>
      </c>
      <c r="F40" s="36"/>
      <c r="G40" s="8" t="s">
        <v>371</v>
      </c>
      <c r="H40" s="36">
        <v>17697</v>
      </c>
      <c r="I40" s="20">
        <v>3.45</v>
      </c>
      <c r="J40" s="20">
        <v>2.34</v>
      </c>
      <c r="K40" s="63">
        <f t="shared" ref="K40:K58" si="37">H40*I40*J40</f>
        <v>142867.88099999999</v>
      </c>
      <c r="L40" s="40">
        <v>25</v>
      </c>
      <c r="M40" s="63">
        <f t="shared" ref="M40" si="38">K40*L40/100</f>
        <v>35716.970249999998</v>
      </c>
      <c r="N40" s="63">
        <v>25</v>
      </c>
      <c r="O40" s="119">
        <f>H40*N40/100</f>
        <v>4424.25</v>
      </c>
      <c r="S40" s="12">
        <f t="shared" ref="S40:S42" si="39">R40*H40/100</f>
        <v>0</v>
      </c>
      <c r="T40" s="63"/>
      <c r="U40" s="60">
        <f>T40*H40/100</f>
        <v>0</v>
      </c>
      <c r="V40" s="12">
        <f t="shared" ref="V40" si="40">(K40+M40)/10</f>
        <v>17858.485124999999</v>
      </c>
      <c r="W40" s="12">
        <f t="shared" ref="W40" si="41">K40+M40+O40+Q40+S40+U40+V40</f>
        <v>200867.58637500001</v>
      </c>
      <c r="X40" s="42">
        <v>1</v>
      </c>
      <c r="Y40" s="12">
        <f t="shared" ref="Y40" si="42">W40*X40</f>
        <v>200867.58637500001</v>
      </c>
      <c r="Z40" s="43">
        <v>1</v>
      </c>
      <c r="AA40" s="12">
        <f t="shared" ref="AA40:AA58" si="43">Y40*Z40</f>
        <v>200867.58637500001</v>
      </c>
    </row>
    <row r="41" spans="1:27" s="40" customFormat="1" ht="13.5" customHeight="1" x14ac:dyDescent="0.2">
      <c r="A41" s="40">
        <v>2</v>
      </c>
      <c r="B41" s="69" t="s">
        <v>136</v>
      </c>
      <c r="C41" s="7" t="s">
        <v>242</v>
      </c>
      <c r="D41" s="30" t="s">
        <v>195</v>
      </c>
      <c r="E41" s="30">
        <v>1</v>
      </c>
      <c r="F41" s="30"/>
      <c r="G41" s="8" t="s">
        <v>437</v>
      </c>
      <c r="H41" s="36">
        <v>17697</v>
      </c>
      <c r="I41" s="7" t="s">
        <v>264</v>
      </c>
      <c r="J41" s="20">
        <v>2.34</v>
      </c>
      <c r="K41" s="63">
        <f t="shared" si="37"/>
        <v>187591.73939999999</v>
      </c>
      <c r="L41" s="1">
        <v>25</v>
      </c>
      <c r="M41" s="12">
        <f t="shared" ref="M41:M58" si="44">K41*L41/100</f>
        <v>46897.934849999991</v>
      </c>
      <c r="N41" s="63"/>
      <c r="O41" s="63"/>
      <c r="P41" s="63"/>
      <c r="Q41" s="63"/>
      <c r="R41" s="63">
        <v>100</v>
      </c>
      <c r="S41" s="60">
        <f t="shared" si="39"/>
        <v>17697</v>
      </c>
      <c r="T41" s="63"/>
      <c r="U41" s="60">
        <f>T41*H41/100</f>
        <v>0</v>
      </c>
      <c r="V41" s="82">
        <f t="shared" ref="V41:V47" si="45">(K41+M41)*10/100</f>
        <v>23448.967424999995</v>
      </c>
      <c r="W41" s="82">
        <f t="shared" ref="W41:W58" si="46">K41+M41+O41+Q41+S41+U41+V41</f>
        <v>275635.64167499996</v>
      </c>
      <c r="X41" s="42">
        <v>1</v>
      </c>
      <c r="Y41" s="12">
        <f t="shared" ref="Y41:Y58" si="47">W41*X41</f>
        <v>275635.64167499996</v>
      </c>
      <c r="Z41" s="43">
        <v>1</v>
      </c>
      <c r="AA41" s="12">
        <f t="shared" si="43"/>
        <v>275635.64167499996</v>
      </c>
    </row>
    <row r="42" spans="1:27" s="20" customFormat="1" ht="13.5" customHeight="1" x14ac:dyDescent="0.2">
      <c r="A42" s="40">
        <v>3</v>
      </c>
      <c r="B42" s="69" t="s">
        <v>277</v>
      </c>
      <c r="C42" s="7"/>
      <c r="D42" s="30" t="s">
        <v>195</v>
      </c>
      <c r="E42" s="30">
        <v>4</v>
      </c>
      <c r="F42" s="30"/>
      <c r="G42" s="8" t="s">
        <v>438</v>
      </c>
      <c r="H42" s="36">
        <v>17697</v>
      </c>
      <c r="I42" s="7" t="s">
        <v>439</v>
      </c>
      <c r="J42" s="20">
        <v>2.34</v>
      </c>
      <c r="K42" s="63">
        <f t="shared" si="37"/>
        <v>151150.07699999999</v>
      </c>
      <c r="L42" s="1">
        <v>25</v>
      </c>
      <c r="M42" s="12">
        <f t="shared" si="44"/>
        <v>37787.519249999998</v>
      </c>
      <c r="N42" s="40"/>
      <c r="O42" s="12"/>
      <c r="P42" s="40">
        <v>20</v>
      </c>
      <c r="Q42" s="12">
        <f>P42*H42/100</f>
        <v>3539.4</v>
      </c>
      <c r="R42" s="40">
        <v>100</v>
      </c>
      <c r="S42" s="12">
        <f t="shared" si="39"/>
        <v>17697</v>
      </c>
      <c r="T42" s="40"/>
      <c r="U42" s="12"/>
      <c r="V42" s="82">
        <f t="shared" si="45"/>
        <v>18893.759624999999</v>
      </c>
      <c r="W42" s="82">
        <f t="shared" si="46"/>
        <v>229067.755875</v>
      </c>
      <c r="X42" s="42">
        <v>1</v>
      </c>
      <c r="Y42" s="12">
        <f t="shared" si="47"/>
        <v>229067.755875</v>
      </c>
      <c r="Z42" s="43">
        <v>1</v>
      </c>
      <c r="AA42" s="12">
        <f t="shared" si="43"/>
        <v>229067.755875</v>
      </c>
    </row>
    <row r="43" spans="1:27" s="40" customFormat="1" ht="13.5" customHeight="1" x14ac:dyDescent="0.2">
      <c r="A43" s="40">
        <v>4</v>
      </c>
      <c r="B43" s="70" t="s">
        <v>25</v>
      </c>
      <c r="C43" s="7"/>
      <c r="D43" s="26" t="s">
        <v>195</v>
      </c>
      <c r="E43" s="26">
        <v>4</v>
      </c>
      <c r="F43" s="26"/>
      <c r="G43" s="8" t="s">
        <v>301</v>
      </c>
      <c r="H43" s="73">
        <v>17697</v>
      </c>
      <c r="I43" s="7" t="s">
        <v>271</v>
      </c>
      <c r="J43" s="20">
        <v>2.34</v>
      </c>
      <c r="K43" s="63">
        <f t="shared" si="37"/>
        <v>144524.32020000002</v>
      </c>
      <c r="L43" s="40">
        <v>25</v>
      </c>
      <c r="M43" s="63">
        <f t="shared" si="44"/>
        <v>36131.080050000004</v>
      </c>
      <c r="S43" s="63"/>
      <c r="U43" s="63">
        <f>T43*H43/100</f>
        <v>0</v>
      </c>
      <c r="V43" s="124">
        <f t="shared" si="45"/>
        <v>18065.540024999998</v>
      </c>
      <c r="W43" s="124">
        <f t="shared" si="46"/>
        <v>198720.940275</v>
      </c>
      <c r="X43" s="42">
        <v>1</v>
      </c>
      <c r="Y43" s="63">
        <f t="shared" si="47"/>
        <v>198720.940275</v>
      </c>
      <c r="Z43" s="43">
        <v>1</v>
      </c>
      <c r="AA43" s="63">
        <f t="shared" si="43"/>
        <v>198720.940275</v>
      </c>
    </row>
    <row r="44" spans="1:27" s="40" customFormat="1" ht="13.5" customHeight="1" x14ac:dyDescent="0.2">
      <c r="A44" s="40">
        <v>5</v>
      </c>
      <c r="B44" s="70" t="s">
        <v>25</v>
      </c>
      <c r="C44" s="7"/>
      <c r="D44" s="26" t="s">
        <v>195</v>
      </c>
      <c r="E44" s="26">
        <v>4</v>
      </c>
      <c r="F44" s="26"/>
      <c r="G44" s="8" t="s">
        <v>392</v>
      </c>
      <c r="H44" s="73">
        <v>17697</v>
      </c>
      <c r="I44" s="7" t="s">
        <v>258</v>
      </c>
      <c r="J44" s="20">
        <v>2.34</v>
      </c>
      <c r="K44" s="63">
        <f t="shared" si="37"/>
        <v>154462.95539999998</v>
      </c>
      <c r="L44" s="40">
        <v>25</v>
      </c>
      <c r="M44" s="63">
        <f t="shared" si="44"/>
        <v>38615.738849999994</v>
      </c>
      <c r="S44" s="63"/>
      <c r="V44" s="124">
        <f t="shared" si="45"/>
        <v>19307.869424999997</v>
      </c>
      <c r="W44" s="124">
        <f t="shared" si="46"/>
        <v>212386.56367499998</v>
      </c>
      <c r="X44" s="51">
        <v>1</v>
      </c>
      <c r="Y44" s="63">
        <f t="shared" si="47"/>
        <v>212386.56367499998</v>
      </c>
      <c r="Z44" s="43">
        <v>1</v>
      </c>
      <c r="AA44" s="63">
        <f t="shared" si="43"/>
        <v>212386.56367499998</v>
      </c>
    </row>
    <row r="45" spans="1:27" s="40" customFormat="1" ht="13.5" customHeight="1" x14ac:dyDescent="0.2">
      <c r="A45" s="40">
        <v>6</v>
      </c>
      <c r="B45" s="70" t="s">
        <v>25</v>
      </c>
      <c r="C45" s="7" t="s">
        <v>242</v>
      </c>
      <c r="D45" s="26" t="s">
        <v>195</v>
      </c>
      <c r="E45" s="26">
        <v>1</v>
      </c>
      <c r="F45" s="26"/>
      <c r="G45" s="8" t="s">
        <v>338</v>
      </c>
      <c r="H45" s="73">
        <v>17697</v>
      </c>
      <c r="I45" s="7" t="s">
        <v>264</v>
      </c>
      <c r="J45" s="20">
        <v>2.34</v>
      </c>
      <c r="K45" s="63">
        <f t="shared" si="37"/>
        <v>187591.73939999999</v>
      </c>
      <c r="L45" s="40">
        <v>25</v>
      </c>
      <c r="M45" s="63">
        <f t="shared" si="44"/>
        <v>46897.934849999991</v>
      </c>
      <c r="S45" s="63"/>
      <c r="U45" s="63">
        <f>T45*H45/100</f>
        <v>0</v>
      </c>
      <c r="V45" s="124">
        <f t="shared" si="45"/>
        <v>23448.967424999995</v>
      </c>
      <c r="W45" s="124">
        <f t="shared" si="46"/>
        <v>257938.64167499996</v>
      </c>
      <c r="X45" s="42">
        <v>1</v>
      </c>
      <c r="Y45" s="63">
        <f t="shared" si="47"/>
        <v>257938.64167499996</v>
      </c>
      <c r="Z45" s="43">
        <v>1</v>
      </c>
      <c r="AA45" s="63">
        <f t="shared" si="43"/>
        <v>257938.64167499996</v>
      </c>
    </row>
    <row r="46" spans="1:27" s="40" customFormat="1" ht="13.5" customHeight="1" x14ac:dyDescent="0.2">
      <c r="A46" s="40">
        <v>7</v>
      </c>
      <c r="B46" s="70" t="s">
        <v>25</v>
      </c>
      <c r="C46" s="7"/>
      <c r="D46" s="26" t="s">
        <v>195</v>
      </c>
      <c r="E46" s="26">
        <v>4</v>
      </c>
      <c r="F46" s="26"/>
      <c r="G46" s="8" t="s">
        <v>306</v>
      </c>
      <c r="H46" s="73">
        <v>17697</v>
      </c>
      <c r="I46" s="7" t="s">
        <v>271</v>
      </c>
      <c r="J46" s="20">
        <v>2.34</v>
      </c>
      <c r="K46" s="63">
        <f t="shared" si="37"/>
        <v>144524.32020000002</v>
      </c>
      <c r="L46" s="40">
        <v>25</v>
      </c>
      <c r="M46" s="63">
        <f t="shared" si="44"/>
        <v>36131.080050000004</v>
      </c>
      <c r="S46" s="63"/>
      <c r="U46" s="63"/>
      <c r="V46" s="124">
        <f t="shared" si="45"/>
        <v>18065.540024999998</v>
      </c>
      <c r="W46" s="124">
        <f t="shared" si="46"/>
        <v>198720.940275</v>
      </c>
      <c r="X46" s="42">
        <v>1</v>
      </c>
      <c r="Y46" s="63">
        <f t="shared" si="47"/>
        <v>198720.940275</v>
      </c>
      <c r="Z46" s="43">
        <v>1</v>
      </c>
      <c r="AA46" s="63">
        <f t="shared" si="43"/>
        <v>198720.940275</v>
      </c>
    </row>
    <row r="47" spans="1:27" s="40" customFormat="1" ht="13.5" customHeight="1" x14ac:dyDescent="0.2">
      <c r="A47" s="40">
        <v>8</v>
      </c>
      <c r="B47" s="70" t="s">
        <v>25</v>
      </c>
      <c r="C47" s="7"/>
      <c r="D47" s="26" t="s">
        <v>195</v>
      </c>
      <c r="E47" s="26">
        <v>4</v>
      </c>
      <c r="F47" s="26"/>
      <c r="G47" s="8" t="s">
        <v>371</v>
      </c>
      <c r="H47" s="36">
        <v>17697</v>
      </c>
      <c r="I47" s="20">
        <v>3.45</v>
      </c>
      <c r="J47" s="20">
        <v>2.34</v>
      </c>
      <c r="K47" s="63">
        <f t="shared" si="37"/>
        <v>142867.88099999999</v>
      </c>
      <c r="L47" s="40">
        <v>25</v>
      </c>
      <c r="M47" s="63">
        <f t="shared" si="44"/>
        <v>35716.970249999998</v>
      </c>
      <c r="S47" s="63"/>
      <c r="V47" s="124">
        <f t="shared" si="45"/>
        <v>17858.485125000003</v>
      </c>
      <c r="W47" s="124">
        <f t="shared" si="46"/>
        <v>196443.33637500001</v>
      </c>
      <c r="X47" s="42">
        <v>1</v>
      </c>
      <c r="Y47" s="63">
        <f t="shared" si="47"/>
        <v>196443.33637500001</v>
      </c>
      <c r="Z47" s="43">
        <v>1</v>
      </c>
      <c r="AA47" s="63">
        <f t="shared" si="43"/>
        <v>196443.33637500001</v>
      </c>
    </row>
    <row r="48" spans="1:27" s="53" customFormat="1" ht="13.5" customHeight="1" x14ac:dyDescent="0.2">
      <c r="A48" s="40">
        <v>9</v>
      </c>
      <c r="B48" s="70" t="s">
        <v>25</v>
      </c>
      <c r="D48" s="26" t="s">
        <v>195</v>
      </c>
      <c r="E48" s="53">
        <v>4</v>
      </c>
      <c r="F48" s="73"/>
      <c r="G48" s="8" t="s">
        <v>440</v>
      </c>
      <c r="H48" s="73">
        <v>17697</v>
      </c>
      <c r="I48" s="53">
        <v>3.65</v>
      </c>
      <c r="J48" s="20">
        <v>2.34</v>
      </c>
      <c r="K48" s="63">
        <f t="shared" si="37"/>
        <v>151150.07699999999</v>
      </c>
      <c r="L48" s="40">
        <v>25</v>
      </c>
      <c r="M48" s="63">
        <f t="shared" si="44"/>
        <v>37787.519249999998</v>
      </c>
      <c r="N48" s="73"/>
      <c r="O48" s="73"/>
      <c r="P48" s="73"/>
      <c r="Q48" s="77"/>
      <c r="R48" s="73"/>
      <c r="S48" s="73"/>
      <c r="T48" s="73"/>
      <c r="U48" s="73"/>
      <c r="V48" s="63">
        <f>(K48+M48)/10</f>
        <v>18893.759624999999</v>
      </c>
      <c r="W48" s="63">
        <f t="shared" si="46"/>
        <v>207831.35587500001</v>
      </c>
      <c r="X48" s="42">
        <v>1</v>
      </c>
      <c r="Y48" s="63">
        <f t="shared" si="47"/>
        <v>207831.35587500001</v>
      </c>
      <c r="Z48" s="43">
        <v>1</v>
      </c>
      <c r="AA48" s="63">
        <f t="shared" si="43"/>
        <v>207831.35587500001</v>
      </c>
    </row>
    <row r="49" spans="1:27" s="73" customFormat="1" ht="13.5" customHeight="1" x14ac:dyDescent="0.2">
      <c r="A49" s="40">
        <v>10</v>
      </c>
      <c r="B49" s="70" t="s">
        <v>25</v>
      </c>
      <c r="C49" s="7" t="s">
        <v>242</v>
      </c>
      <c r="D49" s="26" t="s">
        <v>195</v>
      </c>
      <c r="E49" s="26">
        <v>1</v>
      </c>
      <c r="F49" s="26"/>
      <c r="G49" s="8" t="s">
        <v>441</v>
      </c>
      <c r="H49" s="73">
        <v>17697</v>
      </c>
      <c r="I49" s="7" t="s">
        <v>264</v>
      </c>
      <c r="J49" s="20">
        <v>2.34</v>
      </c>
      <c r="K49" s="63">
        <f t="shared" si="37"/>
        <v>187591.73939999999</v>
      </c>
      <c r="L49" s="40">
        <v>25</v>
      </c>
      <c r="M49" s="63">
        <f t="shared" si="44"/>
        <v>46897.934849999991</v>
      </c>
      <c r="Q49" s="77"/>
      <c r="T49" s="40"/>
      <c r="U49" s="63"/>
      <c r="V49" s="63">
        <f>(K49+M49)/10</f>
        <v>23448.967424999999</v>
      </c>
      <c r="W49" s="63">
        <f t="shared" si="46"/>
        <v>257938.64167499999</v>
      </c>
      <c r="X49" s="42">
        <v>1</v>
      </c>
      <c r="Y49" s="63">
        <f t="shared" si="47"/>
        <v>257938.64167499999</v>
      </c>
      <c r="Z49" s="43">
        <v>1</v>
      </c>
      <c r="AA49" s="63">
        <f t="shared" si="43"/>
        <v>257938.64167499999</v>
      </c>
    </row>
    <row r="50" spans="1:27" s="73" customFormat="1" ht="13.5" customHeight="1" x14ac:dyDescent="0.2">
      <c r="A50" s="40">
        <v>11</v>
      </c>
      <c r="B50" s="70" t="s">
        <v>25</v>
      </c>
      <c r="C50" s="53"/>
      <c r="D50" s="26" t="s">
        <v>195</v>
      </c>
      <c r="E50" s="53">
        <v>4</v>
      </c>
      <c r="G50" s="8" t="s">
        <v>443</v>
      </c>
      <c r="H50" s="73">
        <v>17697</v>
      </c>
      <c r="I50" s="53">
        <v>3.73</v>
      </c>
      <c r="J50" s="20">
        <v>2.34</v>
      </c>
      <c r="K50" s="63">
        <f t="shared" si="37"/>
        <v>154462.95539999998</v>
      </c>
      <c r="L50" s="40">
        <v>25</v>
      </c>
      <c r="M50" s="63">
        <f t="shared" si="44"/>
        <v>38615.738849999994</v>
      </c>
      <c r="Q50" s="77"/>
      <c r="T50" s="40"/>
      <c r="U50" s="63"/>
      <c r="V50" s="63">
        <f>(K50+M50)/10</f>
        <v>19307.869424999997</v>
      </c>
      <c r="W50" s="63">
        <f t="shared" si="46"/>
        <v>212386.56367499998</v>
      </c>
      <c r="X50" s="42">
        <v>1</v>
      </c>
      <c r="Y50" s="63">
        <f t="shared" si="47"/>
        <v>212386.56367499998</v>
      </c>
      <c r="Z50" s="43">
        <v>1</v>
      </c>
      <c r="AA50" s="63">
        <f t="shared" si="43"/>
        <v>212386.56367499998</v>
      </c>
    </row>
    <row r="51" spans="1:27" s="73" customFormat="1" ht="13.5" customHeight="1" x14ac:dyDescent="0.2">
      <c r="A51" s="40">
        <v>12</v>
      </c>
      <c r="B51" s="70" t="s">
        <v>25</v>
      </c>
      <c r="C51" s="53"/>
      <c r="D51" s="26" t="s">
        <v>195</v>
      </c>
      <c r="E51" s="53">
        <v>4</v>
      </c>
      <c r="G51" s="8" t="s">
        <v>442</v>
      </c>
      <c r="H51" s="73">
        <v>17697</v>
      </c>
      <c r="I51" s="53">
        <v>3.73</v>
      </c>
      <c r="J51" s="20">
        <v>2.34</v>
      </c>
      <c r="K51" s="63">
        <f t="shared" si="37"/>
        <v>154462.95539999998</v>
      </c>
      <c r="L51" s="40">
        <v>25</v>
      </c>
      <c r="M51" s="63">
        <f t="shared" si="44"/>
        <v>38615.738849999994</v>
      </c>
      <c r="Q51" s="77"/>
      <c r="V51" s="63">
        <f>(K51+M51)/10</f>
        <v>19307.869424999997</v>
      </c>
      <c r="W51" s="63">
        <f t="shared" si="46"/>
        <v>212386.56367499998</v>
      </c>
      <c r="X51" s="42">
        <v>1</v>
      </c>
      <c r="Y51" s="63">
        <f t="shared" si="47"/>
        <v>212386.56367499998</v>
      </c>
      <c r="Z51" s="43">
        <v>1</v>
      </c>
      <c r="AA51" s="63">
        <f t="shared" si="43"/>
        <v>212386.56367499998</v>
      </c>
    </row>
    <row r="52" spans="1:27" s="73" customFormat="1" ht="13.5" customHeight="1" x14ac:dyDescent="0.2">
      <c r="A52" s="40">
        <v>13</v>
      </c>
      <c r="B52" s="70" t="s">
        <v>25</v>
      </c>
      <c r="C52" s="53"/>
      <c r="D52" s="26" t="s">
        <v>195</v>
      </c>
      <c r="E52" s="53">
        <v>4</v>
      </c>
      <c r="G52" s="8" t="s">
        <v>306</v>
      </c>
      <c r="H52" s="73">
        <v>17697</v>
      </c>
      <c r="I52" s="53">
        <v>3.73</v>
      </c>
      <c r="J52" s="20">
        <v>2.34</v>
      </c>
      <c r="K52" s="63">
        <f>H52*I52*J52</f>
        <v>154462.95539999998</v>
      </c>
      <c r="L52" s="40">
        <v>25</v>
      </c>
      <c r="M52" s="63">
        <f t="shared" si="44"/>
        <v>38615.738849999994</v>
      </c>
      <c r="Q52" s="76"/>
      <c r="R52" s="76"/>
      <c r="S52" s="76"/>
      <c r="V52" s="63">
        <f>(K52+M52)/10</f>
        <v>19307.869424999997</v>
      </c>
      <c r="W52" s="63">
        <f t="shared" si="46"/>
        <v>212386.56367499998</v>
      </c>
      <c r="X52" s="42">
        <v>0.5</v>
      </c>
      <c r="Y52" s="90">
        <f t="shared" si="47"/>
        <v>106193.28183749999</v>
      </c>
      <c r="Z52" s="43">
        <v>1</v>
      </c>
      <c r="AA52" s="63">
        <f t="shared" si="43"/>
        <v>106193.28183749999</v>
      </c>
    </row>
    <row r="53" spans="1:27" s="73" customFormat="1" x14ac:dyDescent="0.2">
      <c r="A53" s="40">
        <v>14</v>
      </c>
      <c r="B53" s="84" t="s">
        <v>249</v>
      </c>
      <c r="C53" s="7"/>
      <c r="D53" s="26" t="s">
        <v>195</v>
      </c>
      <c r="E53" s="26">
        <v>4</v>
      </c>
      <c r="F53" s="26"/>
      <c r="G53" s="8" t="s">
        <v>321</v>
      </c>
      <c r="H53" s="73">
        <v>17697</v>
      </c>
      <c r="I53" s="7" t="s">
        <v>258</v>
      </c>
      <c r="J53" s="20">
        <v>2.34</v>
      </c>
      <c r="K53" s="63">
        <f t="shared" si="37"/>
        <v>154462.95539999998</v>
      </c>
      <c r="L53" s="40">
        <v>25</v>
      </c>
      <c r="M53" s="63">
        <f t="shared" si="44"/>
        <v>38615.738849999994</v>
      </c>
      <c r="N53" s="40"/>
      <c r="O53" s="40"/>
      <c r="P53" s="40"/>
      <c r="Q53" s="40"/>
      <c r="R53" s="40"/>
      <c r="S53" s="63"/>
      <c r="T53" s="63"/>
      <c r="U53" s="94"/>
      <c r="V53" s="124">
        <f>(K53+M53)*10/100</f>
        <v>19307.869424999997</v>
      </c>
      <c r="W53" s="124">
        <f t="shared" si="46"/>
        <v>212386.56367499998</v>
      </c>
      <c r="X53" s="42">
        <v>0.5</v>
      </c>
      <c r="Y53" s="63">
        <f t="shared" si="47"/>
        <v>106193.28183749999</v>
      </c>
      <c r="Z53" s="43">
        <v>1</v>
      </c>
      <c r="AA53" s="63">
        <f t="shared" si="43"/>
        <v>106193.28183749999</v>
      </c>
    </row>
    <row r="54" spans="1:27" s="40" customFormat="1" ht="13.5" customHeight="1" x14ac:dyDescent="0.2">
      <c r="A54" s="40">
        <v>15</v>
      </c>
      <c r="B54" s="70" t="s">
        <v>249</v>
      </c>
      <c r="C54" s="7"/>
      <c r="D54" s="26" t="s">
        <v>195</v>
      </c>
      <c r="E54" s="26">
        <v>4</v>
      </c>
      <c r="F54" s="26"/>
      <c r="G54" s="8" t="s">
        <v>443</v>
      </c>
      <c r="H54" s="73">
        <v>17697</v>
      </c>
      <c r="I54" s="7">
        <v>3.69</v>
      </c>
      <c r="J54" s="20">
        <v>2.34</v>
      </c>
      <c r="K54" s="63">
        <f t="shared" si="37"/>
        <v>152806.51619999998</v>
      </c>
      <c r="L54" s="40">
        <v>25</v>
      </c>
      <c r="M54" s="63">
        <f t="shared" si="44"/>
        <v>38201.629049999996</v>
      </c>
      <c r="O54" s="63"/>
      <c r="Q54" s="63"/>
      <c r="R54" s="63"/>
      <c r="S54" s="94"/>
      <c r="T54" s="63"/>
      <c r="U54" s="63"/>
      <c r="V54" s="124">
        <f>(K54+M54)*10/100</f>
        <v>19100.814524999998</v>
      </c>
      <c r="W54" s="124">
        <f t="shared" si="46"/>
        <v>210108.95977499997</v>
      </c>
      <c r="X54" s="42">
        <v>0.5</v>
      </c>
      <c r="Y54" s="63">
        <f t="shared" si="47"/>
        <v>105054.47988749998</v>
      </c>
      <c r="Z54" s="43">
        <v>1</v>
      </c>
      <c r="AA54" s="63">
        <f t="shared" si="43"/>
        <v>105054.47988749998</v>
      </c>
    </row>
    <row r="55" spans="1:27" s="40" customFormat="1" ht="13.5" customHeight="1" x14ac:dyDescent="0.2">
      <c r="A55" s="40">
        <v>16</v>
      </c>
      <c r="B55" s="70" t="s">
        <v>249</v>
      </c>
      <c r="C55" s="53"/>
      <c r="D55" s="26" t="s">
        <v>195</v>
      </c>
      <c r="E55" s="53">
        <v>4</v>
      </c>
      <c r="F55" s="73"/>
      <c r="G55" s="8" t="s">
        <v>371</v>
      </c>
      <c r="H55" s="73">
        <v>17697</v>
      </c>
      <c r="I55" s="53" t="s">
        <v>263</v>
      </c>
      <c r="J55" s="20">
        <v>2.34</v>
      </c>
      <c r="K55" s="63">
        <f t="shared" si="37"/>
        <v>142867.88099999999</v>
      </c>
      <c r="L55" s="40">
        <v>25</v>
      </c>
      <c r="M55" s="63">
        <f t="shared" si="44"/>
        <v>35716.970249999998</v>
      </c>
      <c r="N55" s="73"/>
      <c r="O55" s="73"/>
      <c r="P55" s="73"/>
      <c r="Q55" s="77"/>
      <c r="R55" s="73"/>
      <c r="S55" s="73"/>
      <c r="T55" s="73"/>
      <c r="U55" s="73"/>
      <c r="V55" s="63">
        <f>(K55+M55)/10</f>
        <v>17858.485124999999</v>
      </c>
      <c r="W55" s="63">
        <f t="shared" si="46"/>
        <v>196443.33637500001</v>
      </c>
      <c r="X55" s="42">
        <v>0.5</v>
      </c>
      <c r="Y55" s="63">
        <f t="shared" si="47"/>
        <v>98221.668187500007</v>
      </c>
      <c r="Z55" s="43">
        <v>1</v>
      </c>
      <c r="AA55" s="63">
        <f t="shared" si="43"/>
        <v>98221.668187500007</v>
      </c>
    </row>
    <row r="56" spans="1:27" s="40" customFormat="1" ht="21" customHeight="1" x14ac:dyDescent="0.2">
      <c r="A56" s="40">
        <v>17</v>
      </c>
      <c r="B56" s="70" t="s">
        <v>302</v>
      </c>
      <c r="C56" s="53" t="s">
        <v>240</v>
      </c>
      <c r="D56" s="26" t="s">
        <v>195</v>
      </c>
      <c r="E56" s="53">
        <v>2</v>
      </c>
      <c r="F56" s="73"/>
      <c r="G56" s="8" t="s">
        <v>350</v>
      </c>
      <c r="H56" s="73">
        <v>17697</v>
      </c>
      <c r="I56" s="53">
        <v>4.41</v>
      </c>
      <c r="J56" s="20">
        <v>2.34</v>
      </c>
      <c r="K56" s="63">
        <f t="shared" si="37"/>
        <v>182622.42180000001</v>
      </c>
      <c r="L56" s="40">
        <v>25</v>
      </c>
      <c r="M56" s="63">
        <f t="shared" si="44"/>
        <v>45655.605450000003</v>
      </c>
      <c r="N56" s="73"/>
      <c r="O56" s="73"/>
      <c r="P56" s="73"/>
      <c r="Q56" s="77"/>
      <c r="R56" s="73"/>
      <c r="S56" s="73"/>
      <c r="T56" s="73"/>
      <c r="U56" s="73"/>
      <c r="V56" s="63">
        <f>(K56+M56)/10</f>
        <v>22827.802725000001</v>
      </c>
      <c r="W56" s="63">
        <f t="shared" si="46"/>
        <v>251105.829975</v>
      </c>
      <c r="X56" s="42">
        <v>0.5</v>
      </c>
      <c r="Y56" s="63">
        <f t="shared" si="47"/>
        <v>125552.9149875</v>
      </c>
      <c r="Z56" s="43">
        <v>1</v>
      </c>
      <c r="AA56" s="63">
        <f t="shared" si="43"/>
        <v>125552.9149875</v>
      </c>
    </row>
    <row r="57" spans="1:27" s="40" customFormat="1" ht="19.149999999999999" customHeight="1" x14ac:dyDescent="0.2">
      <c r="A57" s="40">
        <v>18</v>
      </c>
      <c r="B57" s="70" t="s">
        <v>322</v>
      </c>
      <c r="C57" s="53"/>
      <c r="D57" s="26" t="s">
        <v>195</v>
      </c>
      <c r="E57" s="53">
        <v>4</v>
      </c>
      <c r="F57" s="73"/>
      <c r="G57" s="8" t="s">
        <v>306</v>
      </c>
      <c r="H57" s="73">
        <v>17697</v>
      </c>
      <c r="I57" s="53">
        <v>3.49</v>
      </c>
      <c r="J57" s="20">
        <v>2.34</v>
      </c>
      <c r="K57" s="63">
        <f t="shared" si="37"/>
        <v>144524.32020000002</v>
      </c>
      <c r="L57" s="40">
        <v>25</v>
      </c>
      <c r="M57" s="63">
        <f t="shared" ref="M57" si="48">K57*L57/100</f>
        <v>36131.080050000004</v>
      </c>
      <c r="N57" s="73"/>
      <c r="O57" s="73"/>
      <c r="P57" s="73"/>
      <c r="Q57" s="77"/>
      <c r="R57" s="73"/>
      <c r="S57" s="73"/>
      <c r="T57" s="73"/>
      <c r="U57" s="73"/>
      <c r="V57" s="63">
        <f>(K57+M57)/10</f>
        <v>18065.540025000002</v>
      </c>
      <c r="W57" s="63">
        <f t="shared" ref="W57" si="49">K57+M57+O57+Q57+S57+U57+V57</f>
        <v>198720.940275</v>
      </c>
      <c r="X57" s="42">
        <v>1</v>
      </c>
      <c r="Y57" s="63">
        <f t="shared" ref="Y57" si="50">W57*X57</f>
        <v>198720.940275</v>
      </c>
      <c r="Z57" s="43">
        <v>1</v>
      </c>
      <c r="AA57" s="63">
        <f t="shared" si="43"/>
        <v>198720.940275</v>
      </c>
    </row>
    <row r="58" spans="1:27" s="40" customFormat="1" ht="13.5" customHeight="1" x14ac:dyDescent="0.2">
      <c r="A58" s="40">
        <v>19</v>
      </c>
      <c r="B58" s="93" t="s">
        <v>137</v>
      </c>
      <c r="C58" s="7"/>
      <c r="D58" s="30" t="s">
        <v>195</v>
      </c>
      <c r="E58" s="30">
        <v>4</v>
      </c>
      <c r="F58" s="30"/>
      <c r="G58" s="8" t="s">
        <v>321</v>
      </c>
      <c r="H58" s="36">
        <v>17697</v>
      </c>
      <c r="I58" s="7" t="s">
        <v>258</v>
      </c>
      <c r="J58" s="20">
        <v>2.34</v>
      </c>
      <c r="K58" s="63">
        <f t="shared" si="37"/>
        <v>154462.95539999998</v>
      </c>
      <c r="L58" s="1">
        <v>25</v>
      </c>
      <c r="M58" s="12">
        <f t="shared" si="44"/>
        <v>38615.738849999994</v>
      </c>
      <c r="R58" s="40">
        <v>100</v>
      </c>
      <c r="S58" s="12">
        <f>R58*H58/100</f>
        <v>17697</v>
      </c>
      <c r="T58" s="63"/>
      <c r="U58" s="50">
        <f>T58*H58/100</f>
        <v>0</v>
      </c>
      <c r="V58" s="82">
        <f>(K58+M58)*10/100</f>
        <v>19307.869424999997</v>
      </c>
      <c r="W58" s="82">
        <f t="shared" si="46"/>
        <v>230083.56367499998</v>
      </c>
      <c r="X58" s="42">
        <v>1</v>
      </c>
      <c r="Y58" s="12">
        <f t="shared" si="47"/>
        <v>230083.56367499998</v>
      </c>
      <c r="Z58" s="43">
        <v>1</v>
      </c>
      <c r="AA58" s="12">
        <f t="shared" si="43"/>
        <v>230083.56367499998</v>
      </c>
    </row>
    <row r="59" spans="1:27" s="40" customFormat="1" ht="13.5" customHeight="1" x14ac:dyDescent="0.2">
      <c r="B59" s="71" t="s">
        <v>8</v>
      </c>
      <c r="C59" s="138"/>
      <c r="D59" s="45"/>
      <c r="E59" s="45"/>
      <c r="F59" s="45"/>
      <c r="G59" s="139"/>
      <c r="H59" s="139"/>
      <c r="I59" s="138"/>
      <c r="J59" s="138"/>
      <c r="K59" s="78">
        <f>SUM(K40:K58)</f>
        <v>2989458.6461999998</v>
      </c>
      <c r="L59" s="78"/>
      <c r="M59" s="78">
        <f>SUM(M40:M58)</f>
        <v>747364.66154999984</v>
      </c>
      <c r="N59" s="78"/>
      <c r="O59" s="78">
        <f>SUM(O40:O48)</f>
        <v>4424.25</v>
      </c>
      <c r="P59" s="78"/>
      <c r="Q59" s="78">
        <f>SUM(Q40:Q58)</f>
        <v>3539.4</v>
      </c>
      <c r="R59" s="78"/>
      <c r="S59" s="78">
        <f>SUM(S40:S58)</f>
        <v>53091</v>
      </c>
      <c r="T59" s="78"/>
      <c r="U59" s="78">
        <f>SUM(U40:U48)</f>
        <v>0</v>
      </c>
      <c r="V59" s="78">
        <f t="shared" ref="V59:X59" si="51">SUM(V40:V58)</f>
        <v>373682.33077499992</v>
      </c>
      <c r="W59" s="78">
        <f>SUM(W40:W58)</f>
        <v>4171560.2885249993</v>
      </c>
      <c r="X59" s="55">
        <f t="shared" si="51"/>
        <v>16.5</v>
      </c>
      <c r="Y59" s="78">
        <f>SUM(Y40:Y58)</f>
        <v>3630344.6617874997</v>
      </c>
      <c r="Z59" s="43"/>
      <c r="AA59" s="5">
        <f>SUM(AA40:AA58)</f>
        <v>3630344.6617874997</v>
      </c>
    </row>
    <row r="60" spans="1:27" s="1" customFormat="1" x14ac:dyDescent="0.2">
      <c r="A60" s="188" t="s">
        <v>168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09"/>
      <c r="AA60" s="109"/>
    </row>
    <row r="61" spans="1:27" s="40" customFormat="1" ht="13.5" customHeight="1" x14ac:dyDescent="0.2">
      <c r="A61" s="40">
        <v>1</v>
      </c>
      <c r="B61" s="69" t="s">
        <v>308</v>
      </c>
      <c r="C61" s="7"/>
      <c r="D61" s="30" t="s">
        <v>195</v>
      </c>
      <c r="E61" s="30">
        <v>4</v>
      </c>
      <c r="F61" s="30"/>
      <c r="G61" s="8" t="s">
        <v>444</v>
      </c>
      <c r="H61" s="36">
        <v>17697</v>
      </c>
      <c r="I61" s="7" t="s">
        <v>258</v>
      </c>
      <c r="J61" s="20">
        <v>2.34</v>
      </c>
      <c r="K61" s="63">
        <f t="shared" ref="K61" si="52">H61*I61*J61</f>
        <v>154462.95539999998</v>
      </c>
      <c r="L61" s="1">
        <v>25</v>
      </c>
      <c r="M61" s="12">
        <f t="shared" ref="M61" si="53">K61*L61/100</f>
        <v>38615.738849999994</v>
      </c>
      <c r="Q61" s="63"/>
      <c r="U61" s="12"/>
      <c r="V61" s="82">
        <f t="shared" ref="V61" si="54">(K61+M61)*10/100</f>
        <v>19307.869424999997</v>
      </c>
      <c r="W61" s="82">
        <f t="shared" ref="W61" si="55">K61+M61+O61+Q61+S61+U61+V61</f>
        <v>212386.56367499998</v>
      </c>
      <c r="X61" s="42">
        <v>1</v>
      </c>
      <c r="Y61" s="12">
        <f>W61*X61</f>
        <v>212386.56367499998</v>
      </c>
      <c r="Z61" s="43">
        <v>1</v>
      </c>
      <c r="AA61" s="12">
        <f>Y61*Z61</f>
        <v>212386.56367499998</v>
      </c>
    </row>
    <row r="62" spans="1:27" s="40" customFormat="1" ht="13.5" customHeight="1" x14ac:dyDescent="0.2">
      <c r="B62" s="71" t="s">
        <v>8</v>
      </c>
      <c r="C62" s="140"/>
      <c r="D62" s="45"/>
      <c r="E62" s="45"/>
      <c r="F62" s="45"/>
      <c r="G62" s="45"/>
      <c r="H62" s="45"/>
      <c r="I62" s="140"/>
      <c r="J62" s="140"/>
      <c r="K62" s="78">
        <f>SUM(K61)</f>
        <v>154462.95539999998</v>
      </c>
      <c r="L62" s="45"/>
      <c r="M62" s="45">
        <f>SUM(M61:M61)</f>
        <v>38615.738849999994</v>
      </c>
      <c r="N62" s="45"/>
      <c r="O62" s="45">
        <f>SUM(O61:O61)</f>
        <v>0</v>
      </c>
      <c r="P62" s="45"/>
      <c r="Q62" s="45">
        <f>SUM(Q61:Q61)</f>
        <v>0</v>
      </c>
      <c r="R62" s="45"/>
      <c r="S62" s="45">
        <f>SUM(S61:S61)</f>
        <v>0</v>
      </c>
      <c r="T62" s="45"/>
      <c r="U62" s="78">
        <f>SUM(U61:U61)</f>
        <v>0</v>
      </c>
      <c r="V62" s="78">
        <f>SUM(V61:V61)</f>
        <v>19307.869424999997</v>
      </c>
      <c r="W62" s="78">
        <f>SUM(W61:W61)</f>
        <v>212386.56367499998</v>
      </c>
      <c r="X62" s="55">
        <f>SUM(X61:X61)</f>
        <v>1</v>
      </c>
      <c r="Y62" s="78">
        <f>SUM(Y61:Y61)</f>
        <v>212386.56367499998</v>
      </c>
      <c r="Z62" s="78"/>
      <c r="AA62" s="5">
        <f>SUM(AA61)</f>
        <v>212386.56367499998</v>
      </c>
    </row>
    <row r="63" spans="1:27" s="1" customFormat="1" x14ac:dyDescent="0.2">
      <c r="A63" s="188" t="s">
        <v>130</v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09"/>
      <c r="AA63" s="109"/>
    </row>
    <row r="64" spans="1:27" s="1" customFormat="1" ht="24.75" customHeight="1" x14ac:dyDescent="0.2">
      <c r="A64" s="1">
        <v>1</v>
      </c>
      <c r="B64" s="69" t="s">
        <v>210</v>
      </c>
      <c r="C64" s="7" t="s">
        <v>240</v>
      </c>
      <c r="D64" s="30" t="s">
        <v>195</v>
      </c>
      <c r="E64" s="30">
        <v>2</v>
      </c>
      <c r="F64" s="30"/>
      <c r="G64" s="8" t="s">
        <v>445</v>
      </c>
      <c r="H64" s="36">
        <v>17697</v>
      </c>
      <c r="I64" s="7" t="s">
        <v>310</v>
      </c>
      <c r="J64" s="20">
        <v>2.34</v>
      </c>
      <c r="K64" s="63">
        <f t="shared" ref="K64:K68" si="56">H64*I64*J64</f>
        <v>176410.77479999998</v>
      </c>
      <c r="L64" s="1">
        <v>25</v>
      </c>
      <c r="M64" s="12">
        <f t="shared" ref="M64" si="57">K64*L64/100</f>
        <v>44102.693699999989</v>
      </c>
      <c r="U64" s="12">
        <f>T64*8712/100</f>
        <v>0</v>
      </c>
      <c r="V64" s="12">
        <f t="shared" ref="V64" si="58">(K64+M64)*10/100</f>
        <v>22051.346849999994</v>
      </c>
      <c r="W64" s="12">
        <f t="shared" ref="W64" si="59">K64+M64+O64+Q64+S64+U64+V64</f>
        <v>242564.81534999996</v>
      </c>
      <c r="X64" s="11">
        <v>1</v>
      </c>
      <c r="Y64" s="12">
        <f>W64*X64</f>
        <v>242564.81534999996</v>
      </c>
      <c r="Z64" s="43">
        <v>1</v>
      </c>
      <c r="AA64" s="12">
        <f>Y64*Z64</f>
        <v>242564.81534999996</v>
      </c>
    </row>
    <row r="65" spans="1:27" s="36" customFormat="1" x14ac:dyDescent="0.2">
      <c r="A65" s="36">
        <v>2</v>
      </c>
      <c r="B65" s="69" t="s">
        <v>210</v>
      </c>
      <c r="C65" s="20" t="s">
        <v>240</v>
      </c>
      <c r="D65" s="30" t="s">
        <v>195</v>
      </c>
      <c r="E65" s="30">
        <v>2</v>
      </c>
      <c r="G65" s="8" t="s">
        <v>446</v>
      </c>
      <c r="H65" s="36">
        <v>17697</v>
      </c>
      <c r="I65" s="20">
        <v>4.0599999999999996</v>
      </c>
      <c r="J65" s="20">
        <v>2.34</v>
      </c>
      <c r="K65" s="63">
        <f t="shared" si="56"/>
        <v>168128.57879999996</v>
      </c>
      <c r="L65" s="40">
        <v>25</v>
      </c>
      <c r="M65" s="63">
        <f>K65*L65/100</f>
        <v>42032.14469999999</v>
      </c>
      <c r="P65" s="36">
        <v>0</v>
      </c>
      <c r="Q65" s="39">
        <f>H65*P65/100</f>
        <v>0</v>
      </c>
      <c r="R65" s="39">
        <v>0</v>
      </c>
      <c r="S65" s="39">
        <f t="shared" ref="S65:S67" si="60">H65*R65/100</f>
        <v>0</v>
      </c>
      <c r="T65" s="40"/>
      <c r="U65" s="12"/>
      <c r="V65" s="12">
        <f>(K65+M65)/10</f>
        <v>21016.072349999995</v>
      </c>
      <c r="W65" s="90">
        <f>K65+M65+O65+Q65+S65+U65+V65</f>
        <v>231176.79584999997</v>
      </c>
      <c r="X65" s="91">
        <v>1</v>
      </c>
      <c r="Y65" s="92">
        <f>W65*X65</f>
        <v>231176.79584999997</v>
      </c>
      <c r="Z65" s="43">
        <v>1</v>
      </c>
      <c r="AA65" s="12">
        <f>Y65*Z65</f>
        <v>231176.79584999997</v>
      </c>
    </row>
    <row r="66" spans="1:27" s="36" customFormat="1" x14ac:dyDescent="0.2">
      <c r="A66" s="1">
        <v>3</v>
      </c>
      <c r="B66" s="69" t="s">
        <v>210</v>
      </c>
      <c r="C66" s="20"/>
      <c r="D66" s="30" t="s">
        <v>195</v>
      </c>
      <c r="E66" s="30">
        <v>4</v>
      </c>
      <c r="G66" s="8" t="s">
        <v>447</v>
      </c>
      <c r="H66" s="36">
        <v>17697</v>
      </c>
      <c r="I66" s="20">
        <v>3.65</v>
      </c>
      <c r="J66" s="20">
        <v>2.34</v>
      </c>
      <c r="K66" s="63">
        <f t="shared" si="56"/>
        <v>151150.07699999999</v>
      </c>
      <c r="L66" s="40">
        <v>25</v>
      </c>
      <c r="M66" s="63">
        <f>K66*L66/100</f>
        <v>37787.519249999998</v>
      </c>
      <c r="P66" s="36">
        <v>0</v>
      </c>
      <c r="Q66" s="39">
        <f t="shared" ref="Q66:Q67" si="61">H66*P66/100</f>
        <v>0</v>
      </c>
      <c r="R66" s="39">
        <v>0</v>
      </c>
      <c r="S66" s="39">
        <f t="shared" si="60"/>
        <v>0</v>
      </c>
      <c r="U66" s="12"/>
      <c r="V66" s="12">
        <f t="shared" ref="V66:V68" si="62">(K66+M66)/10</f>
        <v>18893.759624999999</v>
      </c>
      <c r="W66" s="90">
        <f t="shared" ref="W66:W68" si="63">K66+M66+O66+Q66+S66+U66+V66</f>
        <v>207831.35587500001</v>
      </c>
      <c r="X66" s="42">
        <v>0.75</v>
      </c>
      <c r="Y66" s="92">
        <f t="shared" ref="Y66:Y68" si="64">W66*X66</f>
        <v>155873.51690625001</v>
      </c>
      <c r="Z66" s="43">
        <v>1</v>
      </c>
      <c r="AA66" s="12">
        <f>Y66*Z66</f>
        <v>155873.51690625001</v>
      </c>
    </row>
    <row r="67" spans="1:27" s="36" customFormat="1" x14ac:dyDescent="0.2">
      <c r="A67" s="36">
        <v>4</v>
      </c>
      <c r="B67" s="69" t="s">
        <v>210</v>
      </c>
      <c r="C67" s="20"/>
      <c r="D67" s="30" t="s">
        <v>195</v>
      </c>
      <c r="E67" s="30">
        <v>4</v>
      </c>
      <c r="G67" s="8" t="s">
        <v>321</v>
      </c>
      <c r="H67" s="36">
        <v>17697</v>
      </c>
      <c r="I67" s="20">
        <v>3.73</v>
      </c>
      <c r="J67" s="20">
        <v>2.34</v>
      </c>
      <c r="K67" s="63">
        <f t="shared" si="56"/>
        <v>154462.95539999998</v>
      </c>
      <c r="L67" s="40">
        <v>25</v>
      </c>
      <c r="M67" s="63">
        <f>K67*L67/100</f>
        <v>38615.738849999994</v>
      </c>
      <c r="P67" s="36">
        <v>0</v>
      </c>
      <c r="Q67" s="39">
        <f t="shared" si="61"/>
        <v>0</v>
      </c>
      <c r="R67" s="39">
        <v>0</v>
      </c>
      <c r="S67" s="39">
        <f t="shared" si="60"/>
        <v>0</v>
      </c>
      <c r="U67" s="12"/>
      <c r="V67" s="12">
        <f t="shared" si="62"/>
        <v>19307.869424999997</v>
      </c>
      <c r="W67" s="90">
        <f t="shared" si="63"/>
        <v>212386.56367499998</v>
      </c>
      <c r="X67" s="42">
        <v>1</v>
      </c>
      <c r="Y67" s="92">
        <f t="shared" si="64"/>
        <v>212386.56367499998</v>
      </c>
      <c r="Z67" s="43">
        <v>1</v>
      </c>
      <c r="AA67" s="12">
        <f>Y67*Z67</f>
        <v>212386.56367499998</v>
      </c>
    </row>
    <row r="68" spans="1:27" s="36" customFormat="1" x14ac:dyDescent="0.2">
      <c r="A68" s="1">
        <v>5</v>
      </c>
      <c r="B68" s="69" t="s">
        <v>210</v>
      </c>
      <c r="C68" s="20"/>
      <c r="D68" s="30" t="s">
        <v>195</v>
      </c>
      <c r="E68" s="30">
        <v>4</v>
      </c>
      <c r="G68" s="8" t="s">
        <v>448</v>
      </c>
      <c r="H68" s="36">
        <v>17697</v>
      </c>
      <c r="I68" s="20">
        <v>3.69</v>
      </c>
      <c r="J68" s="20">
        <v>2.34</v>
      </c>
      <c r="K68" s="63">
        <f t="shared" si="56"/>
        <v>152806.51619999998</v>
      </c>
      <c r="L68" s="40">
        <v>25</v>
      </c>
      <c r="M68" s="63">
        <f>K68*L68/100</f>
        <v>38201.629049999996</v>
      </c>
      <c r="P68" s="36">
        <v>0</v>
      </c>
      <c r="Q68" s="39">
        <f>H68*P68/100</f>
        <v>0</v>
      </c>
      <c r="R68" s="39">
        <v>0</v>
      </c>
      <c r="S68" s="39">
        <f>H68*R68/100</f>
        <v>0</v>
      </c>
      <c r="U68" s="12"/>
      <c r="V68" s="12">
        <f t="shared" si="62"/>
        <v>19100.814524999998</v>
      </c>
      <c r="W68" s="90">
        <f t="shared" si="63"/>
        <v>210108.95977499997</v>
      </c>
      <c r="X68" s="42">
        <v>1</v>
      </c>
      <c r="Y68" s="92">
        <f t="shared" si="64"/>
        <v>210108.95977499997</v>
      </c>
      <c r="Z68" s="43">
        <v>1</v>
      </c>
      <c r="AA68" s="12">
        <f>Y68*Z68</f>
        <v>210108.95977499997</v>
      </c>
    </row>
    <row r="69" spans="1:27" s="1" customFormat="1" ht="13.5" customHeight="1" x14ac:dyDescent="0.2">
      <c r="A69" s="52"/>
      <c r="B69" s="71" t="s">
        <v>8</v>
      </c>
      <c r="C69" s="49"/>
      <c r="D69" s="52"/>
      <c r="E69" s="52"/>
      <c r="F69" s="52"/>
      <c r="G69" s="85"/>
      <c r="H69" s="97"/>
      <c r="I69" s="49"/>
      <c r="J69" s="49"/>
      <c r="K69" s="5">
        <f>SUM(K64:K68)</f>
        <v>802958.90219999989</v>
      </c>
      <c r="L69" s="5"/>
      <c r="M69" s="5">
        <f>SUM(M64:M68)</f>
        <v>200739.72554999997</v>
      </c>
      <c r="N69" s="5"/>
      <c r="O69" s="5">
        <f>SUM(O64:O64)</f>
        <v>0</v>
      </c>
      <c r="P69" s="5"/>
      <c r="Q69" s="5">
        <f>SUM(Q64:Q64)</f>
        <v>0</v>
      </c>
      <c r="R69" s="5"/>
      <c r="S69" s="5">
        <f>SUM(S64:S64)</f>
        <v>0</v>
      </c>
      <c r="T69" s="5"/>
      <c r="U69" s="5">
        <f t="shared" ref="U69" si="65">SUM(U64:U64)</f>
        <v>0</v>
      </c>
      <c r="V69" s="5">
        <f>SUM(V64:V68)</f>
        <v>100369.86277499999</v>
      </c>
      <c r="W69" s="5">
        <f>SUM(W64:W68)</f>
        <v>1104068.4905249998</v>
      </c>
      <c r="X69" s="6">
        <f>SUM(X64:X68)</f>
        <v>4.75</v>
      </c>
      <c r="Y69" s="5">
        <f>SUM(Y64:Y68)</f>
        <v>1052110.6515562499</v>
      </c>
      <c r="Z69" s="43"/>
      <c r="AA69" s="5">
        <f>SUM(AA64:AA68)</f>
        <v>1052110.6515562499</v>
      </c>
    </row>
    <row r="70" spans="1:27" s="1" customFormat="1" x14ac:dyDescent="0.2">
      <c r="A70" s="188" t="s">
        <v>193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09"/>
      <c r="AA70" s="109"/>
    </row>
    <row r="71" spans="1:27" s="1" customFormat="1" ht="23.25" customHeight="1" x14ac:dyDescent="0.2">
      <c r="A71" s="1">
        <v>1</v>
      </c>
      <c r="B71" s="69" t="s">
        <v>82</v>
      </c>
      <c r="C71" s="7"/>
      <c r="D71" s="20" t="s">
        <v>195</v>
      </c>
      <c r="E71" s="20">
        <v>4</v>
      </c>
      <c r="F71" s="20"/>
      <c r="G71" s="8" t="s">
        <v>396</v>
      </c>
      <c r="H71" s="36">
        <v>17697</v>
      </c>
      <c r="I71" s="20">
        <v>3.65</v>
      </c>
      <c r="J71" s="20">
        <v>2.34</v>
      </c>
      <c r="K71" s="63">
        <f t="shared" ref="K71" si="66">H71*I71*J71</f>
        <v>151150.07699999999</v>
      </c>
      <c r="L71" s="1">
        <v>25</v>
      </c>
      <c r="M71" s="12">
        <f t="shared" ref="M71" si="67">K71*L71/100</f>
        <v>37787.519249999998</v>
      </c>
      <c r="P71" s="1">
        <v>22</v>
      </c>
      <c r="Q71" s="1">
        <f>H71*P71/100</f>
        <v>3893.34</v>
      </c>
      <c r="U71" s="12">
        <f>T71*8712/100</f>
        <v>0</v>
      </c>
      <c r="V71" s="12">
        <f t="shared" ref="V71" si="68">(K71+M71)*10/100</f>
        <v>18893.759624999999</v>
      </c>
      <c r="W71" s="12">
        <f t="shared" ref="W71" si="69">K71+M71+O71+Q71+S71+U71+V71</f>
        <v>211724.695875</v>
      </c>
      <c r="X71" s="11">
        <v>0.5</v>
      </c>
      <c r="Y71" s="12">
        <f>W71*X71</f>
        <v>105862.3479375</v>
      </c>
      <c r="Z71" s="43">
        <v>1</v>
      </c>
      <c r="AA71" s="12">
        <f>Y71*Z71</f>
        <v>105862.3479375</v>
      </c>
    </row>
    <row r="72" spans="1:27" s="1" customFormat="1" ht="13.5" customHeight="1" x14ac:dyDescent="0.2">
      <c r="A72" s="52"/>
      <c r="B72" s="71" t="s">
        <v>8</v>
      </c>
      <c r="C72" s="49"/>
      <c r="D72" s="52"/>
      <c r="E72" s="52"/>
      <c r="F72" s="52"/>
      <c r="G72" s="85"/>
      <c r="H72" s="97"/>
      <c r="I72" s="49"/>
      <c r="J72" s="49"/>
      <c r="K72" s="5">
        <f>SUM(K71)</f>
        <v>151150.07699999999</v>
      </c>
      <c r="L72" s="5"/>
      <c r="M72" s="5">
        <f>SUM(M71:M71)</f>
        <v>37787.519249999998</v>
      </c>
      <c r="N72" s="5"/>
      <c r="O72" s="5">
        <f>SUM(O71:O71)</f>
        <v>0</v>
      </c>
      <c r="P72" s="5"/>
      <c r="Q72" s="5">
        <f>SUM(Q71:Q71)</f>
        <v>3893.34</v>
      </c>
      <c r="R72" s="5"/>
      <c r="S72" s="5">
        <f>SUM(S71:S71)</f>
        <v>0</v>
      </c>
      <c r="T72" s="5"/>
      <c r="U72" s="5">
        <f t="shared" ref="U72:Y72" si="70">SUM(U71:U71)</f>
        <v>0</v>
      </c>
      <c r="V72" s="5">
        <f t="shared" si="70"/>
        <v>18893.759624999999</v>
      </c>
      <c r="W72" s="5">
        <f t="shared" si="70"/>
        <v>211724.695875</v>
      </c>
      <c r="X72" s="6">
        <f t="shared" si="70"/>
        <v>0.5</v>
      </c>
      <c r="Y72" s="5">
        <f t="shared" si="70"/>
        <v>105862.3479375</v>
      </c>
      <c r="Z72" s="43"/>
      <c r="AA72" s="5">
        <f>SUM(AA71)</f>
        <v>105862.3479375</v>
      </c>
    </row>
    <row r="73" spans="1:27" s="1" customFormat="1" x14ac:dyDescent="0.2">
      <c r="A73" s="188" t="s">
        <v>132</v>
      </c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09"/>
      <c r="AA73" s="109"/>
    </row>
    <row r="74" spans="1:27" s="40" customFormat="1" ht="13.5" customHeight="1" x14ac:dyDescent="0.2">
      <c r="A74" s="40">
        <v>1</v>
      </c>
      <c r="B74" s="69" t="s">
        <v>169</v>
      </c>
      <c r="C74" s="53"/>
      <c r="D74" s="20" t="s">
        <v>195</v>
      </c>
      <c r="E74" s="20">
        <v>4</v>
      </c>
      <c r="F74" s="20"/>
      <c r="G74" s="8" t="s">
        <v>449</v>
      </c>
      <c r="H74" s="36">
        <v>17697</v>
      </c>
      <c r="I74" s="7" t="s">
        <v>271</v>
      </c>
      <c r="J74" s="20">
        <v>2.34</v>
      </c>
      <c r="K74" s="63">
        <f>H74*I74*J74</f>
        <v>144524.32020000002</v>
      </c>
      <c r="L74" s="1">
        <v>25</v>
      </c>
      <c r="M74" s="12">
        <f t="shared" ref="M74" si="71">K74*L74/100</f>
        <v>36131.080050000004</v>
      </c>
      <c r="T74" s="63"/>
      <c r="U74" s="60">
        <f>T74*H74/100</f>
        <v>0</v>
      </c>
      <c r="V74" s="82">
        <f t="shared" ref="V74" si="72">(K74+M74)*10/100</f>
        <v>18065.540024999998</v>
      </c>
      <c r="W74" s="82">
        <f t="shared" ref="W74" si="73">K74+M74+O74+Q74+S74+U74+V74</f>
        <v>198720.940275</v>
      </c>
      <c r="X74" s="42">
        <v>1</v>
      </c>
      <c r="Y74" s="12">
        <f>W74*X74</f>
        <v>198720.940275</v>
      </c>
      <c r="Z74" s="43">
        <v>1</v>
      </c>
      <c r="AA74" s="12">
        <f>Y74*Z74</f>
        <v>198720.940275</v>
      </c>
    </row>
    <row r="75" spans="1:27" s="1" customFormat="1" ht="13.5" customHeight="1" x14ac:dyDescent="0.2">
      <c r="A75" s="52"/>
      <c r="B75" s="71" t="s">
        <v>8</v>
      </c>
      <c r="C75" s="49"/>
      <c r="D75" s="52"/>
      <c r="E75" s="52"/>
      <c r="F75" s="52"/>
      <c r="G75" s="85"/>
      <c r="H75" s="97"/>
      <c r="I75" s="49"/>
      <c r="J75" s="49"/>
      <c r="K75" s="5">
        <f>SUM(K74)</f>
        <v>144524.32020000002</v>
      </c>
      <c r="L75" s="5"/>
      <c r="M75" s="5">
        <f>SUM(M74:M74)</f>
        <v>36131.080050000004</v>
      </c>
      <c r="N75" s="5"/>
      <c r="O75" s="5">
        <f>SUM(O74:O74)</f>
        <v>0</v>
      </c>
      <c r="P75" s="5"/>
      <c r="Q75" s="5">
        <f>SUM(Q74:Q74)</f>
        <v>0</v>
      </c>
      <c r="R75" s="5"/>
      <c r="S75" s="5">
        <f>SUM(S74:S74)</f>
        <v>0</v>
      </c>
      <c r="T75" s="5"/>
      <c r="U75" s="5">
        <f>SUM(U74:U74)</f>
        <v>0</v>
      </c>
      <c r="V75" s="5">
        <f>SUM(V74:V74)</f>
        <v>18065.540024999998</v>
      </c>
      <c r="W75" s="5">
        <f>SUM(W74:W74)</f>
        <v>198720.940275</v>
      </c>
      <c r="X75" s="6">
        <f>SUM(X74:X74)</f>
        <v>1</v>
      </c>
      <c r="Y75" s="5">
        <f>SUM(Y74:Y74)</f>
        <v>198720.940275</v>
      </c>
      <c r="Z75" s="43"/>
      <c r="AA75" s="5">
        <f>SUM(AA74)</f>
        <v>198720.940275</v>
      </c>
    </row>
    <row r="76" spans="1:27" s="1" customFormat="1" x14ac:dyDescent="0.2">
      <c r="A76" s="188" t="s">
        <v>133</v>
      </c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09"/>
      <c r="AA76" s="109"/>
    </row>
    <row r="77" spans="1:27" s="40" customFormat="1" ht="13.5" customHeight="1" x14ac:dyDescent="0.2">
      <c r="A77" s="40">
        <v>1</v>
      </c>
      <c r="B77" s="69" t="s">
        <v>138</v>
      </c>
      <c r="C77" s="7"/>
      <c r="D77" s="30" t="s">
        <v>198</v>
      </c>
      <c r="E77" s="30">
        <v>4</v>
      </c>
      <c r="F77" s="30"/>
      <c r="G77" s="8" t="s">
        <v>384</v>
      </c>
      <c r="H77" s="36">
        <v>17697</v>
      </c>
      <c r="I77" s="7" t="s">
        <v>465</v>
      </c>
      <c r="J77" s="20">
        <v>2.34</v>
      </c>
      <c r="K77" s="63">
        <f t="shared" ref="K77:K79" si="74">H77*I77*J77</f>
        <v>173512.0062</v>
      </c>
      <c r="L77" s="1">
        <v>25</v>
      </c>
      <c r="M77" s="12">
        <f t="shared" ref="M77:M79" si="75">K77*L77/100</f>
        <v>43378.001550000001</v>
      </c>
      <c r="N77" s="63">
        <v>30</v>
      </c>
      <c r="O77" s="60">
        <f>H77*N77/100</f>
        <v>5309.1</v>
      </c>
      <c r="U77" s="12">
        <f>T77*H77/100</f>
        <v>0</v>
      </c>
      <c r="V77" s="82">
        <f t="shared" ref="V77" si="76">(K77+M77)*10/100</f>
        <v>21689.000774999997</v>
      </c>
      <c r="W77" s="82">
        <f t="shared" ref="W77" si="77">K77+M77+O77+Q77+S77+U77+V77</f>
        <v>243888.10852499999</v>
      </c>
      <c r="X77" s="42">
        <v>1</v>
      </c>
      <c r="Y77" s="12">
        <f>W77*X77</f>
        <v>243888.10852499999</v>
      </c>
      <c r="Z77" s="43">
        <v>1</v>
      </c>
      <c r="AA77" s="12">
        <f>Y77*Z77</f>
        <v>243888.10852499999</v>
      </c>
    </row>
    <row r="78" spans="1:27" s="40" customFormat="1" ht="13.5" customHeight="1" x14ac:dyDescent="0.2">
      <c r="A78" s="40">
        <v>2</v>
      </c>
      <c r="B78" s="69" t="s">
        <v>139</v>
      </c>
      <c r="C78" s="7"/>
      <c r="D78" s="30" t="s">
        <v>195</v>
      </c>
      <c r="E78" s="30">
        <v>4</v>
      </c>
      <c r="F78" s="30"/>
      <c r="G78" s="8" t="s">
        <v>450</v>
      </c>
      <c r="H78" s="36">
        <v>17697</v>
      </c>
      <c r="I78" s="7" t="s">
        <v>258</v>
      </c>
      <c r="J78" s="20">
        <v>2.34</v>
      </c>
      <c r="K78" s="63">
        <f t="shared" si="74"/>
        <v>154462.95539999998</v>
      </c>
      <c r="L78" s="1">
        <v>25</v>
      </c>
      <c r="M78" s="12">
        <f t="shared" si="75"/>
        <v>38615.738849999994</v>
      </c>
      <c r="Q78" s="63"/>
      <c r="U78" s="12">
        <f>T78*H78/100</f>
        <v>0</v>
      </c>
      <c r="V78" s="82">
        <f t="shared" ref="V78:V79" si="78">(K78+M78)*10/100</f>
        <v>19307.869424999997</v>
      </c>
      <c r="W78" s="82">
        <f t="shared" ref="W78:W79" si="79">K78+M78+O78+Q78+S78+U78+V78</f>
        <v>212386.56367499998</v>
      </c>
      <c r="X78" s="42">
        <v>1</v>
      </c>
      <c r="Y78" s="12">
        <f>W78*X78</f>
        <v>212386.56367499998</v>
      </c>
      <c r="Z78" s="43">
        <v>1</v>
      </c>
      <c r="AA78" s="12">
        <f>Y78*Z78</f>
        <v>212386.56367499998</v>
      </c>
    </row>
    <row r="79" spans="1:27" s="40" customFormat="1" ht="13.5" customHeight="1" x14ac:dyDescent="0.2">
      <c r="A79" s="40">
        <v>3</v>
      </c>
      <c r="B79" s="69" t="s">
        <v>140</v>
      </c>
      <c r="C79" s="7"/>
      <c r="D79" s="20" t="s">
        <v>195</v>
      </c>
      <c r="E79" s="20">
        <v>4</v>
      </c>
      <c r="F79" s="20"/>
      <c r="G79" s="8" t="s">
        <v>403</v>
      </c>
      <c r="H79" s="36">
        <v>17697</v>
      </c>
      <c r="I79" s="20">
        <v>3.73</v>
      </c>
      <c r="J79" s="20">
        <v>2.34</v>
      </c>
      <c r="K79" s="63">
        <f t="shared" si="74"/>
        <v>154462.95539999998</v>
      </c>
      <c r="L79" s="1">
        <v>25</v>
      </c>
      <c r="M79" s="12">
        <f t="shared" si="75"/>
        <v>38615.738849999994</v>
      </c>
      <c r="Q79" s="63"/>
      <c r="U79" s="12"/>
      <c r="V79" s="82">
        <f t="shared" si="78"/>
        <v>19307.869424999997</v>
      </c>
      <c r="W79" s="82">
        <f t="shared" si="79"/>
        <v>212386.56367499998</v>
      </c>
      <c r="X79" s="42">
        <v>0.25</v>
      </c>
      <c r="Y79" s="12">
        <f>W79*X79</f>
        <v>53096.640918749996</v>
      </c>
      <c r="Z79" s="43">
        <v>1</v>
      </c>
      <c r="AA79" s="12">
        <f>Y79*Z79</f>
        <v>53096.640918749996</v>
      </c>
    </row>
    <row r="80" spans="1:27" s="40" customFormat="1" ht="13.5" customHeight="1" x14ac:dyDescent="0.2">
      <c r="B80" s="71" t="s">
        <v>8</v>
      </c>
      <c r="C80" s="46"/>
      <c r="D80" s="45"/>
      <c r="E80" s="45"/>
      <c r="F80" s="45"/>
      <c r="G80" s="85"/>
      <c r="H80" s="85"/>
      <c r="I80" s="46"/>
      <c r="J80" s="46"/>
      <c r="K80" s="78">
        <f>SUM(K77:K79)</f>
        <v>482437.91699999996</v>
      </c>
      <c r="L80" s="45"/>
      <c r="M80" s="45">
        <f>SUM(M77:M79)</f>
        <v>120609.47924999999</v>
      </c>
      <c r="N80" s="45"/>
      <c r="O80" s="78">
        <f>SUM(O77:O79)</f>
        <v>5309.1</v>
      </c>
      <c r="P80" s="45"/>
      <c r="Q80" s="78">
        <f>SUM(Q77:Q79)</f>
        <v>0</v>
      </c>
      <c r="S80" s="78">
        <f>SUM(S77:S79)</f>
        <v>0</v>
      </c>
      <c r="T80" s="45"/>
      <c r="U80" s="78">
        <f>SUM(U77:U79)</f>
        <v>0</v>
      </c>
      <c r="V80" s="78">
        <f>SUM(V77:V79)</f>
        <v>60304.739624999987</v>
      </c>
      <c r="W80" s="78">
        <f>SUM(W77:W79)</f>
        <v>668661.23587500001</v>
      </c>
      <c r="X80" s="55">
        <f>SUM(X77:X79)</f>
        <v>2.25</v>
      </c>
      <c r="Y80" s="78">
        <f>SUM(Y77:Y79)</f>
        <v>509371.31311875</v>
      </c>
      <c r="Z80" s="43"/>
      <c r="AA80" s="5">
        <f>SUM(AA77:AA79)</f>
        <v>509371.31311875</v>
      </c>
    </row>
    <row r="81" spans="1:27" s="1" customFormat="1" ht="13.5" customHeight="1" x14ac:dyDescent="0.2">
      <c r="B81" s="185" t="s">
        <v>114</v>
      </c>
      <c r="C81" s="4"/>
      <c r="G81" s="8"/>
      <c r="H81" s="3"/>
      <c r="I81" s="4"/>
      <c r="J81" s="4"/>
      <c r="K81" s="67">
        <f t="shared" ref="K81:X81" si="80">K59+K62+K69+K72+K75+K80</f>
        <v>4724992.818</v>
      </c>
      <c r="L81" s="67"/>
      <c r="M81" s="67">
        <f t="shared" si="80"/>
        <v>1181248.2045</v>
      </c>
      <c r="N81" s="67"/>
      <c r="O81" s="67">
        <f t="shared" si="80"/>
        <v>9733.35</v>
      </c>
      <c r="P81" s="67"/>
      <c r="Q81" s="67">
        <f t="shared" si="80"/>
        <v>7432.74</v>
      </c>
      <c r="R81" s="67"/>
      <c r="S81" s="67">
        <f t="shared" si="80"/>
        <v>53091</v>
      </c>
      <c r="T81" s="67"/>
      <c r="U81" s="67">
        <f t="shared" si="80"/>
        <v>0</v>
      </c>
      <c r="V81" s="67">
        <f t="shared" si="80"/>
        <v>590624.10225</v>
      </c>
      <c r="W81" s="67">
        <f t="shared" si="80"/>
        <v>6567122.2147500003</v>
      </c>
      <c r="X81" s="68">
        <f t="shared" si="80"/>
        <v>26</v>
      </c>
      <c r="Y81" s="67">
        <f>Y59+Y62+Y69+Y72+Y75+Y80</f>
        <v>5708796.4783500005</v>
      </c>
      <c r="Z81" s="67"/>
      <c r="AA81" s="67">
        <f>AA59+AA62+AA69+AA72+AA75+AA80</f>
        <v>5708796.4783500005</v>
      </c>
    </row>
    <row r="82" spans="1:27" s="1" customFormat="1" ht="6" customHeight="1" x14ac:dyDescent="0.2">
      <c r="B82" s="9"/>
      <c r="C82" s="4"/>
      <c r="G82" s="8"/>
      <c r="H82" s="3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6"/>
      <c r="Y82" s="5"/>
      <c r="Z82" s="5"/>
      <c r="AA82" s="5"/>
    </row>
    <row r="83" spans="1:27" s="36" customFormat="1" x14ac:dyDescent="0.2">
      <c r="A83" s="191" t="s">
        <v>103</v>
      </c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10"/>
      <c r="AA83" s="110"/>
    </row>
    <row r="84" spans="1:27" s="1" customFormat="1" x14ac:dyDescent="0.2">
      <c r="A84" s="204" t="s">
        <v>274</v>
      </c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115"/>
      <c r="AA84" s="115"/>
    </row>
    <row r="85" spans="1:27" s="40" customFormat="1" ht="13.5" customHeight="1" x14ac:dyDescent="0.2">
      <c r="A85" s="36"/>
      <c r="B85" s="93" t="s">
        <v>141</v>
      </c>
      <c r="C85" s="20"/>
      <c r="F85" s="40">
        <v>4</v>
      </c>
      <c r="G85" s="8"/>
      <c r="H85" s="3" t="s">
        <v>21</v>
      </c>
      <c r="I85" s="51">
        <v>2.89</v>
      </c>
      <c r="J85" s="51">
        <v>1.6</v>
      </c>
      <c r="K85" s="63">
        <f t="shared" ref="K85:K102" si="81">H85*I85*J85</f>
        <v>81830.928000000014</v>
      </c>
      <c r="Q85" s="75"/>
      <c r="V85" s="12">
        <f>(K85+M85)/10</f>
        <v>8183.0928000000013</v>
      </c>
      <c r="W85" s="12">
        <f t="shared" ref="W85:W102" si="82">K85+M85+O85+Q85+S85+U85+V85</f>
        <v>90014.020800000013</v>
      </c>
      <c r="X85" s="42">
        <v>1</v>
      </c>
      <c r="Y85" s="12">
        <f t="shared" ref="Y85:Y102" si="83">W85*X85</f>
        <v>90014.020800000013</v>
      </c>
      <c r="Z85" s="43">
        <v>1</v>
      </c>
      <c r="AA85" s="12">
        <f t="shared" ref="AA85:AA102" si="84">Y85*Z85</f>
        <v>90014.020800000013</v>
      </c>
    </row>
    <row r="86" spans="1:27" s="20" customFormat="1" ht="13.5" customHeight="1" x14ac:dyDescent="0.2">
      <c r="A86" s="29">
        <v>2</v>
      </c>
      <c r="B86" s="93" t="s">
        <v>142</v>
      </c>
      <c r="C86" s="8"/>
      <c r="D86" s="40"/>
      <c r="E86" s="40"/>
      <c r="F86" s="40">
        <v>4</v>
      </c>
      <c r="G86" s="8"/>
      <c r="H86" s="8" t="s">
        <v>21</v>
      </c>
      <c r="I86" s="51">
        <v>2.89</v>
      </c>
      <c r="J86" s="51">
        <v>1.6</v>
      </c>
      <c r="K86" s="63">
        <f t="shared" si="81"/>
        <v>81830.928000000014</v>
      </c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12">
        <f t="shared" ref="V86:V91" si="85">(K86+M86)*10/100</f>
        <v>8183.0928000000013</v>
      </c>
      <c r="W86" s="12">
        <f t="shared" si="82"/>
        <v>90014.020800000013</v>
      </c>
      <c r="X86" s="42">
        <v>1</v>
      </c>
      <c r="Y86" s="12">
        <f t="shared" si="83"/>
        <v>90014.020800000013</v>
      </c>
      <c r="Z86" s="43">
        <v>1</v>
      </c>
      <c r="AA86" s="12">
        <f t="shared" si="84"/>
        <v>90014.020800000013</v>
      </c>
    </row>
    <row r="87" spans="1:27" s="40" customFormat="1" ht="13.5" customHeight="1" x14ac:dyDescent="0.2">
      <c r="A87" s="40">
        <v>5</v>
      </c>
      <c r="B87" s="93" t="s">
        <v>104</v>
      </c>
      <c r="C87" s="8"/>
      <c r="F87" s="40">
        <v>4</v>
      </c>
      <c r="G87" s="8"/>
      <c r="H87" s="8" t="s">
        <v>21</v>
      </c>
      <c r="I87" s="51">
        <v>2.89</v>
      </c>
      <c r="J87" s="51">
        <v>1.6</v>
      </c>
      <c r="K87" s="63">
        <f t="shared" si="81"/>
        <v>81830.928000000014</v>
      </c>
      <c r="V87" s="12">
        <f t="shared" si="85"/>
        <v>8183.0928000000013</v>
      </c>
      <c r="W87" s="12">
        <f t="shared" si="82"/>
        <v>90014.020800000013</v>
      </c>
      <c r="X87" s="42">
        <v>1</v>
      </c>
      <c r="Y87" s="12">
        <f t="shared" si="83"/>
        <v>90014.020800000013</v>
      </c>
      <c r="Z87" s="43">
        <v>1</v>
      </c>
      <c r="AA87" s="12">
        <f t="shared" si="84"/>
        <v>90014.020800000013</v>
      </c>
    </row>
    <row r="88" spans="1:27" s="40" customFormat="1" ht="13.5" customHeight="1" x14ac:dyDescent="0.2">
      <c r="A88" s="29">
        <v>6</v>
      </c>
      <c r="B88" s="93" t="s">
        <v>104</v>
      </c>
      <c r="C88" s="8"/>
      <c r="F88" s="40">
        <v>4</v>
      </c>
      <c r="G88" s="8"/>
      <c r="H88" s="8" t="s">
        <v>21</v>
      </c>
      <c r="I88" s="51">
        <v>2.89</v>
      </c>
      <c r="J88" s="51">
        <v>1.6</v>
      </c>
      <c r="K88" s="63">
        <f t="shared" si="81"/>
        <v>81830.928000000014</v>
      </c>
      <c r="V88" s="12">
        <f t="shared" si="85"/>
        <v>8183.0928000000013</v>
      </c>
      <c r="W88" s="12">
        <f t="shared" si="82"/>
        <v>90014.020800000013</v>
      </c>
      <c r="X88" s="42">
        <v>1</v>
      </c>
      <c r="Y88" s="12">
        <f t="shared" si="83"/>
        <v>90014.020800000013</v>
      </c>
      <c r="Z88" s="43">
        <v>1</v>
      </c>
      <c r="AA88" s="12">
        <f t="shared" si="84"/>
        <v>90014.020800000013</v>
      </c>
    </row>
    <row r="89" spans="1:27" s="40" customFormat="1" ht="13.5" customHeight="1" x14ac:dyDescent="0.2">
      <c r="A89" s="40">
        <v>7</v>
      </c>
      <c r="B89" s="93" t="s">
        <v>104</v>
      </c>
      <c r="C89" s="8"/>
      <c r="F89" s="40">
        <v>4</v>
      </c>
      <c r="G89" s="8"/>
      <c r="H89" s="3" t="s">
        <v>21</v>
      </c>
      <c r="I89" s="51">
        <v>2.89</v>
      </c>
      <c r="J89" s="51">
        <v>1.6</v>
      </c>
      <c r="K89" s="63">
        <f t="shared" si="81"/>
        <v>81830.928000000014</v>
      </c>
      <c r="V89" s="12">
        <f t="shared" si="85"/>
        <v>8183.0928000000013</v>
      </c>
      <c r="W89" s="12">
        <f t="shared" si="82"/>
        <v>90014.020800000013</v>
      </c>
      <c r="X89" s="42">
        <v>1</v>
      </c>
      <c r="Y89" s="12">
        <f t="shared" si="83"/>
        <v>90014.020800000013</v>
      </c>
      <c r="Z89" s="43">
        <v>1</v>
      </c>
      <c r="AA89" s="12">
        <f t="shared" si="84"/>
        <v>90014.020800000013</v>
      </c>
    </row>
    <row r="90" spans="1:27" s="40" customFormat="1" ht="13.5" customHeight="1" x14ac:dyDescent="0.2">
      <c r="A90" s="29">
        <v>8</v>
      </c>
      <c r="B90" s="93" t="s">
        <v>104</v>
      </c>
      <c r="C90" s="8"/>
      <c r="F90" s="40">
        <v>4</v>
      </c>
      <c r="G90" s="8"/>
      <c r="H90" s="8" t="s">
        <v>21</v>
      </c>
      <c r="I90" s="51">
        <v>2.89</v>
      </c>
      <c r="J90" s="51">
        <v>1.6</v>
      </c>
      <c r="K90" s="63">
        <f t="shared" si="81"/>
        <v>81830.928000000014</v>
      </c>
      <c r="V90" s="12">
        <f t="shared" si="85"/>
        <v>8183.0928000000013</v>
      </c>
      <c r="W90" s="12">
        <f t="shared" si="82"/>
        <v>90014.020800000013</v>
      </c>
      <c r="X90" s="42">
        <v>0.5</v>
      </c>
      <c r="Y90" s="12">
        <f t="shared" si="83"/>
        <v>45007.010400000006</v>
      </c>
      <c r="Z90" s="43">
        <v>1</v>
      </c>
      <c r="AA90" s="12">
        <f t="shared" si="84"/>
        <v>45007.010400000006</v>
      </c>
    </row>
    <row r="91" spans="1:27" s="40" customFormat="1" ht="13.5" customHeight="1" x14ac:dyDescent="0.2">
      <c r="A91" s="40">
        <v>9</v>
      </c>
      <c r="B91" s="93" t="s">
        <v>104</v>
      </c>
      <c r="C91" s="8"/>
      <c r="F91" s="40">
        <v>4</v>
      </c>
      <c r="G91" s="8"/>
      <c r="H91" s="8" t="s">
        <v>21</v>
      </c>
      <c r="I91" s="51">
        <v>2.89</v>
      </c>
      <c r="J91" s="51">
        <v>1.6</v>
      </c>
      <c r="K91" s="63">
        <f t="shared" si="81"/>
        <v>81830.928000000014</v>
      </c>
      <c r="V91" s="12">
        <f t="shared" si="85"/>
        <v>8183.0928000000013</v>
      </c>
      <c r="W91" s="12">
        <f t="shared" si="82"/>
        <v>90014.020800000013</v>
      </c>
      <c r="X91" s="42">
        <v>1</v>
      </c>
      <c r="Y91" s="12">
        <f t="shared" si="83"/>
        <v>90014.020800000013</v>
      </c>
      <c r="Z91" s="43">
        <v>1</v>
      </c>
      <c r="AA91" s="12">
        <f t="shared" si="84"/>
        <v>90014.020800000013</v>
      </c>
    </row>
    <row r="92" spans="1:27" s="40" customFormat="1" ht="13.5" customHeight="1" x14ac:dyDescent="0.2">
      <c r="A92" s="36">
        <v>12</v>
      </c>
      <c r="B92" s="93" t="s">
        <v>104</v>
      </c>
      <c r="C92" s="20"/>
      <c r="F92" s="40">
        <v>4</v>
      </c>
      <c r="G92" s="8"/>
      <c r="H92" s="3" t="s">
        <v>21</v>
      </c>
      <c r="I92" s="51">
        <v>2.89</v>
      </c>
      <c r="J92" s="51">
        <v>1.6</v>
      </c>
      <c r="K92" s="63">
        <f t="shared" si="81"/>
        <v>81830.928000000014</v>
      </c>
      <c r="Q92" s="75"/>
      <c r="V92" s="12">
        <f t="shared" ref="V92:V98" si="86">(K92+M92)/10</f>
        <v>8183.0928000000013</v>
      </c>
      <c r="W92" s="12">
        <f t="shared" si="82"/>
        <v>90014.020800000013</v>
      </c>
      <c r="X92" s="42">
        <v>1</v>
      </c>
      <c r="Y92" s="12">
        <f t="shared" si="83"/>
        <v>90014.020800000013</v>
      </c>
      <c r="Z92" s="43">
        <v>1</v>
      </c>
      <c r="AA92" s="12">
        <f t="shared" si="84"/>
        <v>90014.020800000013</v>
      </c>
    </row>
    <row r="93" spans="1:27" s="36" customFormat="1" ht="13.5" customHeight="1" x14ac:dyDescent="0.2">
      <c r="A93" s="36">
        <v>13</v>
      </c>
      <c r="B93" s="93" t="s">
        <v>104</v>
      </c>
      <c r="C93" s="20"/>
      <c r="D93" s="40"/>
      <c r="E93" s="40"/>
      <c r="F93" s="40">
        <v>4</v>
      </c>
      <c r="G93" s="8"/>
      <c r="H93" s="3" t="s">
        <v>21</v>
      </c>
      <c r="I93" s="51">
        <v>2.89</v>
      </c>
      <c r="J93" s="51">
        <v>1.6</v>
      </c>
      <c r="K93" s="63">
        <f t="shared" si="81"/>
        <v>81830.928000000014</v>
      </c>
      <c r="L93" s="40"/>
      <c r="M93" s="40"/>
      <c r="N93" s="40"/>
      <c r="O93" s="40"/>
      <c r="P93" s="40"/>
      <c r="Q93" s="75"/>
      <c r="R93" s="40"/>
      <c r="S93" s="40"/>
      <c r="T93" s="40"/>
      <c r="U93" s="40"/>
      <c r="V93" s="12">
        <f t="shared" si="86"/>
        <v>8183.0928000000013</v>
      </c>
      <c r="W93" s="12">
        <f t="shared" si="82"/>
        <v>90014.020800000013</v>
      </c>
      <c r="X93" s="42">
        <v>1</v>
      </c>
      <c r="Y93" s="12">
        <f t="shared" si="83"/>
        <v>90014.020800000013</v>
      </c>
      <c r="Z93" s="43">
        <v>1</v>
      </c>
      <c r="AA93" s="12">
        <f t="shared" si="84"/>
        <v>90014.020800000013</v>
      </c>
    </row>
    <row r="94" spans="1:27" s="36" customFormat="1" ht="13.5" customHeight="1" x14ac:dyDescent="0.2">
      <c r="A94" s="36">
        <v>14</v>
      </c>
      <c r="B94" s="93" t="s">
        <v>104</v>
      </c>
      <c r="C94" s="20"/>
      <c r="D94" s="40"/>
      <c r="E94" s="40"/>
      <c r="F94" s="40">
        <v>4</v>
      </c>
      <c r="G94" s="8"/>
      <c r="H94" s="3" t="s">
        <v>21</v>
      </c>
      <c r="I94" s="51">
        <v>2.89</v>
      </c>
      <c r="J94" s="51">
        <v>1.6</v>
      </c>
      <c r="K94" s="63">
        <f t="shared" si="81"/>
        <v>81830.928000000014</v>
      </c>
      <c r="L94" s="40"/>
      <c r="M94" s="40"/>
      <c r="N94" s="40"/>
      <c r="O94" s="40"/>
      <c r="P94" s="40"/>
      <c r="Q94" s="75"/>
      <c r="R94" s="40"/>
      <c r="S94" s="40"/>
      <c r="T94" s="40"/>
      <c r="U94" s="40"/>
      <c r="V94" s="12">
        <f t="shared" si="86"/>
        <v>8183.0928000000013</v>
      </c>
      <c r="W94" s="12">
        <f t="shared" si="82"/>
        <v>90014.020800000013</v>
      </c>
      <c r="X94" s="42">
        <v>1</v>
      </c>
      <c r="Y94" s="12">
        <f t="shared" si="83"/>
        <v>90014.020800000013</v>
      </c>
      <c r="Z94" s="43">
        <v>1</v>
      </c>
      <c r="AA94" s="12">
        <f t="shared" si="84"/>
        <v>90014.020800000013</v>
      </c>
    </row>
    <row r="95" spans="1:27" s="36" customFormat="1" ht="13.5" customHeight="1" x14ac:dyDescent="0.2">
      <c r="A95" s="36">
        <v>15</v>
      </c>
      <c r="B95" s="93" t="s">
        <v>104</v>
      </c>
      <c r="C95" s="20"/>
      <c r="D95" s="40"/>
      <c r="E95" s="40"/>
      <c r="F95" s="40">
        <v>4</v>
      </c>
      <c r="G95" s="8"/>
      <c r="H95" s="3" t="s">
        <v>21</v>
      </c>
      <c r="I95" s="51">
        <v>2.89</v>
      </c>
      <c r="J95" s="51">
        <v>1.6</v>
      </c>
      <c r="K95" s="63">
        <f t="shared" si="81"/>
        <v>81830.928000000014</v>
      </c>
      <c r="L95" s="40"/>
      <c r="M95" s="40"/>
      <c r="N95" s="40"/>
      <c r="O95" s="40"/>
      <c r="P95" s="40"/>
      <c r="Q95" s="75"/>
      <c r="R95" s="40"/>
      <c r="S95" s="40"/>
      <c r="T95" s="40"/>
      <c r="U95" s="40"/>
      <c r="V95" s="12">
        <f t="shared" si="86"/>
        <v>8183.0928000000013</v>
      </c>
      <c r="W95" s="12">
        <f t="shared" si="82"/>
        <v>90014.020800000013</v>
      </c>
      <c r="X95" s="42">
        <v>1</v>
      </c>
      <c r="Y95" s="12">
        <f t="shared" si="83"/>
        <v>90014.020800000013</v>
      </c>
      <c r="Z95" s="43">
        <v>1</v>
      </c>
      <c r="AA95" s="12">
        <f t="shared" si="84"/>
        <v>90014.020800000013</v>
      </c>
    </row>
    <row r="96" spans="1:27" s="36" customFormat="1" ht="13.5" customHeight="1" x14ac:dyDescent="0.2">
      <c r="A96" s="36">
        <v>16</v>
      </c>
      <c r="B96" s="93" t="s">
        <v>104</v>
      </c>
      <c r="C96" s="20"/>
      <c r="D96" s="40"/>
      <c r="E96" s="40"/>
      <c r="F96" s="40">
        <v>4</v>
      </c>
      <c r="G96" s="8"/>
      <c r="H96" s="3" t="s">
        <v>21</v>
      </c>
      <c r="I96" s="51">
        <v>2.89</v>
      </c>
      <c r="J96" s="51">
        <v>1.6</v>
      </c>
      <c r="K96" s="63">
        <f t="shared" si="81"/>
        <v>81830.928000000014</v>
      </c>
      <c r="L96" s="40"/>
      <c r="M96" s="40"/>
      <c r="N96" s="40"/>
      <c r="O96" s="40"/>
      <c r="P96" s="40"/>
      <c r="Q96" s="75"/>
      <c r="R96" s="40"/>
      <c r="S96" s="40"/>
      <c r="T96" s="40"/>
      <c r="U96" s="40"/>
      <c r="V96" s="12">
        <f t="shared" si="86"/>
        <v>8183.0928000000013</v>
      </c>
      <c r="W96" s="12">
        <f t="shared" si="82"/>
        <v>90014.020800000013</v>
      </c>
      <c r="X96" s="42">
        <v>1</v>
      </c>
      <c r="Y96" s="12">
        <f t="shared" si="83"/>
        <v>90014.020800000013</v>
      </c>
      <c r="Z96" s="43">
        <v>1</v>
      </c>
      <c r="AA96" s="12">
        <f t="shared" si="84"/>
        <v>90014.020800000013</v>
      </c>
    </row>
    <row r="97" spans="1:27" s="36" customFormat="1" ht="13.5" customHeight="1" x14ac:dyDescent="0.2">
      <c r="A97" s="36">
        <v>17</v>
      </c>
      <c r="B97" s="93" t="s">
        <v>278</v>
      </c>
      <c r="C97" s="20"/>
      <c r="D97" s="40"/>
      <c r="E97" s="40"/>
      <c r="F97" s="40">
        <v>4</v>
      </c>
      <c r="G97" s="8"/>
      <c r="H97" s="3" t="s">
        <v>21</v>
      </c>
      <c r="I97" s="51">
        <v>2.89</v>
      </c>
      <c r="J97" s="51">
        <v>1.6</v>
      </c>
      <c r="K97" s="63">
        <f t="shared" si="81"/>
        <v>81830.928000000014</v>
      </c>
      <c r="L97" s="40"/>
      <c r="M97" s="40"/>
      <c r="N97" s="40"/>
      <c r="O97" s="40"/>
      <c r="P97" s="40"/>
      <c r="Q97" s="75"/>
      <c r="R97" s="40"/>
      <c r="S97" s="40"/>
      <c r="T97" s="40"/>
      <c r="U97" s="40"/>
      <c r="V97" s="12">
        <f t="shared" si="86"/>
        <v>8183.0928000000013</v>
      </c>
      <c r="W97" s="12">
        <f t="shared" si="82"/>
        <v>90014.020800000013</v>
      </c>
      <c r="X97" s="42">
        <v>1</v>
      </c>
      <c r="Y97" s="12">
        <f t="shared" si="83"/>
        <v>90014.020800000013</v>
      </c>
      <c r="Z97" s="43">
        <v>1</v>
      </c>
      <c r="AA97" s="12">
        <f t="shared" si="84"/>
        <v>90014.020800000013</v>
      </c>
    </row>
    <row r="98" spans="1:27" s="36" customFormat="1" ht="17.45" customHeight="1" x14ac:dyDescent="0.2">
      <c r="A98" s="36">
        <v>18</v>
      </c>
      <c r="B98" s="93" t="s">
        <v>279</v>
      </c>
      <c r="C98" s="20"/>
      <c r="D98" s="40"/>
      <c r="E98" s="40"/>
      <c r="F98" s="40">
        <v>4</v>
      </c>
      <c r="G98" s="8"/>
      <c r="H98" s="3" t="s">
        <v>21</v>
      </c>
      <c r="I98" s="51">
        <v>2.89</v>
      </c>
      <c r="J98" s="51">
        <v>1.6</v>
      </c>
      <c r="K98" s="63">
        <f t="shared" si="81"/>
        <v>81830.928000000014</v>
      </c>
      <c r="L98" s="40"/>
      <c r="M98" s="40"/>
      <c r="N98" s="40"/>
      <c r="O98" s="40"/>
      <c r="P98" s="40"/>
      <c r="Q98" s="75"/>
      <c r="R98" s="40"/>
      <c r="S98" s="40"/>
      <c r="T98" s="40"/>
      <c r="U98" s="40"/>
      <c r="V98" s="12">
        <f t="shared" si="86"/>
        <v>8183.0928000000013</v>
      </c>
      <c r="W98" s="12">
        <f t="shared" si="82"/>
        <v>90014.020800000013</v>
      </c>
      <c r="X98" s="42">
        <v>1</v>
      </c>
      <c r="Y98" s="12">
        <f t="shared" si="83"/>
        <v>90014.020800000013</v>
      </c>
      <c r="Z98" s="43">
        <v>1</v>
      </c>
      <c r="AA98" s="12">
        <f t="shared" si="84"/>
        <v>90014.020800000013</v>
      </c>
    </row>
    <row r="99" spans="1:27" s="36" customFormat="1" ht="13.5" customHeight="1" x14ac:dyDescent="0.2">
      <c r="A99" s="29">
        <v>4</v>
      </c>
      <c r="B99" s="93" t="s">
        <v>27</v>
      </c>
      <c r="C99" s="8"/>
      <c r="D99" s="40"/>
      <c r="E99" s="40"/>
      <c r="F99" s="40">
        <v>4</v>
      </c>
      <c r="G99" s="8"/>
      <c r="H99" s="8" t="s">
        <v>21</v>
      </c>
      <c r="I99" s="51">
        <v>2.89</v>
      </c>
      <c r="J99" s="51">
        <v>1.6</v>
      </c>
      <c r="K99" s="63">
        <f t="shared" si="81"/>
        <v>81830.928000000014</v>
      </c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12">
        <f>(K99+M99)*10/100</f>
        <v>8183.0928000000013</v>
      </c>
      <c r="W99" s="12">
        <f t="shared" si="82"/>
        <v>90014.020800000013</v>
      </c>
      <c r="X99" s="42">
        <v>1</v>
      </c>
      <c r="Y99" s="12">
        <f t="shared" si="83"/>
        <v>90014.020800000013</v>
      </c>
      <c r="Z99" s="43">
        <v>1</v>
      </c>
      <c r="AA99" s="12">
        <f t="shared" si="84"/>
        <v>90014.020800000013</v>
      </c>
    </row>
    <row r="100" spans="1:27" s="36" customFormat="1" ht="13.5" customHeight="1" x14ac:dyDescent="0.2">
      <c r="A100" s="36">
        <v>11</v>
      </c>
      <c r="B100" s="93" t="s">
        <v>27</v>
      </c>
      <c r="C100" s="20"/>
      <c r="D100" s="40"/>
      <c r="E100" s="40"/>
      <c r="F100" s="40">
        <v>4</v>
      </c>
      <c r="G100" s="8"/>
      <c r="H100" s="3" t="s">
        <v>21</v>
      </c>
      <c r="I100" s="51">
        <v>2.89</v>
      </c>
      <c r="J100" s="51">
        <v>1.6</v>
      </c>
      <c r="K100" s="63">
        <f t="shared" si="81"/>
        <v>81830.928000000014</v>
      </c>
      <c r="L100" s="40"/>
      <c r="M100" s="40"/>
      <c r="N100" s="40"/>
      <c r="O100" s="40"/>
      <c r="P100" s="40"/>
      <c r="Q100" s="75"/>
      <c r="R100" s="40"/>
      <c r="S100" s="40"/>
      <c r="T100" s="40"/>
      <c r="U100" s="40"/>
      <c r="V100" s="12">
        <f>(K100+M100)/10</f>
        <v>8183.0928000000013</v>
      </c>
      <c r="W100" s="12">
        <f t="shared" si="82"/>
        <v>90014.020800000013</v>
      </c>
      <c r="X100" s="42">
        <v>1</v>
      </c>
      <c r="Y100" s="12">
        <f t="shared" si="83"/>
        <v>90014.020800000013</v>
      </c>
      <c r="Z100" s="43">
        <v>1</v>
      </c>
      <c r="AA100" s="12">
        <f t="shared" si="84"/>
        <v>90014.020800000013</v>
      </c>
    </row>
    <row r="101" spans="1:27" s="36" customFormat="1" ht="21.75" customHeight="1" x14ac:dyDescent="0.2">
      <c r="A101" s="40">
        <v>1</v>
      </c>
      <c r="B101" s="93" t="s">
        <v>2</v>
      </c>
      <c r="C101" s="8"/>
      <c r="D101" s="40"/>
      <c r="E101" s="40"/>
      <c r="F101" s="40">
        <v>5</v>
      </c>
      <c r="G101" s="8"/>
      <c r="H101" s="8" t="s">
        <v>21</v>
      </c>
      <c r="I101" s="94" t="s">
        <v>260</v>
      </c>
      <c r="J101" s="51">
        <v>1.6</v>
      </c>
      <c r="K101" s="63">
        <f t="shared" si="81"/>
        <v>82680.384000000005</v>
      </c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12">
        <f>(K101+M101)*10/100</f>
        <v>8268.0384000000013</v>
      </c>
      <c r="W101" s="12">
        <f t="shared" si="82"/>
        <v>90948.42240000001</v>
      </c>
      <c r="X101" s="42">
        <v>1</v>
      </c>
      <c r="Y101" s="12">
        <f t="shared" si="83"/>
        <v>90948.42240000001</v>
      </c>
      <c r="Z101" s="43">
        <v>1</v>
      </c>
      <c r="AA101" s="12">
        <f t="shared" si="84"/>
        <v>90948.42240000001</v>
      </c>
    </row>
    <row r="102" spans="1:27" s="36" customFormat="1" ht="21.75" customHeight="1" x14ac:dyDescent="0.2">
      <c r="A102" s="36">
        <v>10</v>
      </c>
      <c r="B102" s="93" t="s">
        <v>2</v>
      </c>
      <c r="C102" s="20"/>
      <c r="D102" s="40"/>
      <c r="E102" s="40"/>
      <c r="F102" s="40">
        <v>5</v>
      </c>
      <c r="G102" s="8"/>
      <c r="H102" s="3" t="s">
        <v>21</v>
      </c>
      <c r="I102" s="94" t="s">
        <v>260</v>
      </c>
      <c r="J102" s="51">
        <v>1.6</v>
      </c>
      <c r="K102" s="63">
        <f t="shared" si="81"/>
        <v>82680.384000000005</v>
      </c>
      <c r="L102" s="40"/>
      <c r="M102" s="40"/>
      <c r="N102" s="40"/>
      <c r="O102" s="40"/>
      <c r="P102" s="40"/>
      <c r="Q102" s="75"/>
      <c r="R102" s="40"/>
      <c r="S102" s="40"/>
      <c r="T102" s="40"/>
      <c r="U102" s="40"/>
      <c r="V102" s="12">
        <f>(K102+M102)/10</f>
        <v>8268.0384000000013</v>
      </c>
      <c r="W102" s="12">
        <f t="shared" si="82"/>
        <v>90948.42240000001</v>
      </c>
      <c r="X102" s="42">
        <v>1</v>
      </c>
      <c r="Y102" s="12">
        <f t="shared" si="83"/>
        <v>90948.42240000001</v>
      </c>
      <c r="Z102" s="43">
        <v>1</v>
      </c>
      <c r="AA102" s="12">
        <f t="shared" si="84"/>
        <v>90948.42240000001</v>
      </c>
    </row>
    <row r="103" spans="1:27" s="1" customFormat="1" ht="13.5" customHeight="1" x14ac:dyDescent="0.2">
      <c r="B103" s="71" t="s">
        <v>8</v>
      </c>
      <c r="C103" s="5"/>
      <c r="D103" s="5"/>
      <c r="E103" s="5"/>
      <c r="F103" s="5"/>
      <c r="G103" s="5"/>
      <c r="H103" s="5"/>
      <c r="I103" s="5"/>
      <c r="J103" s="5"/>
      <c r="K103" s="5">
        <f>SUM(K85:K102)</f>
        <v>1474655.6160000009</v>
      </c>
      <c r="L103" s="5"/>
      <c r="M103" s="5">
        <f>SUM(M85:M102)</f>
        <v>0</v>
      </c>
      <c r="N103" s="5"/>
      <c r="O103" s="5">
        <f>SUM(O85:O102)</f>
        <v>0</v>
      </c>
      <c r="P103" s="5"/>
      <c r="Q103" s="5">
        <f>SUM(Q85:Q102)</f>
        <v>0</v>
      </c>
      <c r="R103" s="5"/>
      <c r="S103" s="5">
        <f>SUM(S85:S102)</f>
        <v>0</v>
      </c>
      <c r="T103" s="5"/>
      <c r="U103" s="5">
        <f>SUM(U85:U102)</f>
        <v>0</v>
      </c>
      <c r="V103" s="5">
        <f>SUM(V85:V102)</f>
        <v>147465.56159999999</v>
      </c>
      <c r="W103" s="5">
        <f>SUM(W85:W102)</f>
        <v>1622121.1776000008</v>
      </c>
      <c r="X103" s="6">
        <f>SUM(X85:X102)</f>
        <v>17.5</v>
      </c>
      <c r="Y103" s="5">
        <f>SUM(Y85:Y102)</f>
        <v>1577114.1672000007</v>
      </c>
      <c r="Z103" s="5"/>
      <c r="AA103" s="5">
        <f>SUM(AA85:AA102)</f>
        <v>1577114.1672000007</v>
      </c>
    </row>
    <row r="104" spans="1:27" s="1" customFormat="1" x14ac:dyDescent="0.2">
      <c r="A104" s="188" t="s">
        <v>130</v>
      </c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09"/>
      <c r="AA104" s="109"/>
    </row>
    <row r="105" spans="1:27" s="36" customFormat="1" x14ac:dyDescent="0.2">
      <c r="A105" s="36">
        <v>1</v>
      </c>
      <c r="B105" s="56" t="s">
        <v>26</v>
      </c>
      <c r="C105" s="20"/>
      <c r="D105" s="40"/>
      <c r="E105" s="40"/>
      <c r="F105" s="40">
        <v>4</v>
      </c>
      <c r="G105" s="8"/>
      <c r="H105" s="3" t="s">
        <v>21</v>
      </c>
      <c r="I105" s="51">
        <v>2.89</v>
      </c>
      <c r="J105" s="51">
        <v>1.6</v>
      </c>
      <c r="K105" s="63">
        <f t="shared" ref="K105:K110" si="87">H105*I105*J105</f>
        <v>81830.928000000014</v>
      </c>
      <c r="L105" s="40"/>
      <c r="M105" s="40"/>
      <c r="N105" s="40"/>
      <c r="O105" s="40"/>
      <c r="P105" s="40"/>
      <c r="Q105" s="94"/>
      <c r="R105" s="40"/>
      <c r="S105" s="40"/>
      <c r="T105" s="40"/>
      <c r="U105" s="40"/>
      <c r="V105" s="12">
        <f t="shared" ref="V105:V110" si="88">(K105+M105)/10</f>
        <v>8183.0928000000013</v>
      </c>
      <c r="W105" s="90">
        <f t="shared" ref="W105:W110" si="89">K105+M105+O105+Q105+S105+U105+V105</f>
        <v>90014.020800000013</v>
      </c>
      <c r="X105" s="91">
        <v>1</v>
      </c>
      <c r="Y105" s="92">
        <f>W105*X105</f>
        <v>90014.020800000013</v>
      </c>
      <c r="Z105" s="43">
        <v>1</v>
      </c>
      <c r="AA105" s="12">
        <f t="shared" ref="AA105:AA110" si="90">Y105*Z105</f>
        <v>90014.020800000013</v>
      </c>
    </row>
    <row r="106" spans="1:27" s="141" customFormat="1" x14ac:dyDescent="0.2">
      <c r="A106" s="141">
        <v>2</v>
      </c>
      <c r="B106" s="56" t="s">
        <v>26</v>
      </c>
      <c r="C106" s="88"/>
      <c r="D106" s="56"/>
      <c r="E106" s="56"/>
      <c r="F106" s="56">
        <v>4</v>
      </c>
      <c r="G106" s="79"/>
      <c r="H106" s="79" t="s">
        <v>21</v>
      </c>
      <c r="I106" s="142">
        <v>2.89</v>
      </c>
      <c r="J106" s="51">
        <v>1.6</v>
      </c>
      <c r="K106" s="63">
        <f t="shared" si="87"/>
        <v>81830.928000000014</v>
      </c>
      <c r="L106" s="56"/>
      <c r="M106" s="56"/>
      <c r="N106" s="56"/>
      <c r="O106" s="56"/>
      <c r="P106" s="56"/>
      <c r="Q106" s="143"/>
      <c r="R106" s="56"/>
      <c r="S106" s="56"/>
      <c r="T106" s="56"/>
      <c r="U106" s="56"/>
      <c r="V106" s="144">
        <f t="shared" ref="V106" si="91">(K106+M106)/10</f>
        <v>8183.0928000000013</v>
      </c>
      <c r="W106" s="145">
        <f t="shared" ref="W106" si="92">K106+M106+O106+Q106+S106+U106+V106</f>
        <v>90014.020800000013</v>
      </c>
      <c r="X106" s="146">
        <v>1</v>
      </c>
      <c r="Y106" s="145">
        <f>W106*X106</f>
        <v>90014.020800000013</v>
      </c>
      <c r="Z106" s="43">
        <v>1</v>
      </c>
      <c r="AA106" s="12">
        <f t="shared" si="90"/>
        <v>90014.020800000013</v>
      </c>
    </row>
    <row r="107" spans="1:27" s="36" customFormat="1" x14ac:dyDescent="0.2">
      <c r="A107" s="36">
        <v>3</v>
      </c>
      <c r="B107" s="56" t="s">
        <v>26</v>
      </c>
      <c r="C107" s="20"/>
      <c r="D107" s="40"/>
      <c r="E107" s="40"/>
      <c r="F107" s="40">
        <v>4</v>
      </c>
      <c r="G107" s="8"/>
      <c r="H107" s="3" t="s">
        <v>21</v>
      </c>
      <c r="I107" s="51">
        <v>2.89</v>
      </c>
      <c r="J107" s="51">
        <v>1.6</v>
      </c>
      <c r="K107" s="63">
        <f t="shared" si="87"/>
        <v>81830.928000000014</v>
      </c>
      <c r="L107" s="40"/>
      <c r="M107" s="40"/>
      <c r="N107" s="40"/>
      <c r="O107" s="40"/>
      <c r="P107" s="40"/>
      <c r="Q107" s="94"/>
      <c r="R107" s="40"/>
      <c r="S107" s="40"/>
      <c r="T107" s="40"/>
      <c r="U107" s="40"/>
      <c r="V107" s="12">
        <f t="shared" si="88"/>
        <v>8183.0928000000013</v>
      </c>
      <c r="W107" s="90">
        <f t="shared" si="89"/>
        <v>90014.020800000013</v>
      </c>
      <c r="X107" s="91">
        <v>1</v>
      </c>
      <c r="Y107" s="92">
        <f t="shared" ref="Y107:Y110" si="93">W107*X107</f>
        <v>90014.020800000013</v>
      </c>
      <c r="Z107" s="43">
        <v>1</v>
      </c>
      <c r="AA107" s="12">
        <f t="shared" si="90"/>
        <v>90014.020800000013</v>
      </c>
    </row>
    <row r="108" spans="1:27" s="36" customFormat="1" x14ac:dyDescent="0.2">
      <c r="A108" s="36">
        <v>4</v>
      </c>
      <c r="B108" s="56" t="s">
        <v>26</v>
      </c>
      <c r="C108" s="20"/>
      <c r="D108" s="40"/>
      <c r="E108" s="40"/>
      <c r="F108" s="40">
        <v>4</v>
      </c>
      <c r="G108" s="8"/>
      <c r="H108" s="3" t="s">
        <v>21</v>
      </c>
      <c r="I108" s="51">
        <v>2.89</v>
      </c>
      <c r="J108" s="51">
        <v>1.6</v>
      </c>
      <c r="K108" s="63">
        <f t="shared" si="87"/>
        <v>81830.928000000014</v>
      </c>
      <c r="L108" s="40"/>
      <c r="M108" s="40"/>
      <c r="N108" s="40"/>
      <c r="O108" s="40"/>
      <c r="P108" s="40"/>
      <c r="Q108" s="94"/>
      <c r="R108" s="40"/>
      <c r="S108" s="40"/>
      <c r="T108" s="40"/>
      <c r="U108" s="40"/>
      <c r="V108" s="12">
        <f t="shared" si="88"/>
        <v>8183.0928000000013</v>
      </c>
      <c r="W108" s="90">
        <f t="shared" si="89"/>
        <v>90014.020800000013</v>
      </c>
      <c r="X108" s="91">
        <v>1</v>
      </c>
      <c r="Y108" s="92">
        <f t="shared" si="93"/>
        <v>90014.020800000013</v>
      </c>
      <c r="Z108" s="43">
        <v>1</v>
      </c>
      <c r="AA108" s="12">
        <f t="shared" si="90"/>
        <v>90014.020800000013</v>
      </c>
    </row>
    <row r="109" spans="1:27" s="36" customFormat="1" ht="12.75" customHeight="1" x14ac:dyDescent="0.2">
      <c r="A109" s="36">
        <v>5</v>
      </c>
      <c r="B109" s="56" t="s">
        <v>26</v>
      </c>
      <c r="C109" s="20"/>
      <c r="D109" s="40"/>
      <c r="E109" s="40"/>
      <c r="F109" s="40">
        <v>4</v>
      </c>
      <c r="G109" s="8"/>
      <c r="H109" s="3" t="s">
        <v>21</v>
      </c>
      <c r="I109" s="51">
        <v>2.89</v>
      </c>
      <c r="J109" s="51">
        <v>1.6</v>
      </c>
      <c r="K109" s="63">
        <f t="shared" si="87"/>
        <v>81830.928000000014</v>
      </c>
      <c r="L109" s="40"/>
      <c r="M109" s="40"/>
      <c r="N109" s="40"/>
      <c r="O109" s="40"/>
      <c r="P109" s="40"/>
      <c r="Q109" s="94"/>
      <c r="R109" s="40"/>
      <c r="S109" s="40"/>
      <c r="T109" s="40"/>
      <c r="U109" s="40"/>
      <c r="V109" s="12">
        <f t="shared" si="88"/>
        <v>8183.0928000000013</v>
      </c>
      <c r="W109" s="90">
        <f t="shared" si="89"/>
        <v>90014.020800000013</v>
      </c>
      <c r="X109" s="91">
        <v>1</v>
      </c>
      <c r="Y109" s="92">
        <f t="shared" si="93"/>
        <v>90014.020800000013</v>
      </c>
      <c r="Z109" s="43">
        <v>1</v>
      </c>
      <c r="AA109" s="12">
        <f t="shared" si="90"/>
        <v>90014.020800000013</v>
      </c>
    </row>
    <row r="110" spans="1:27" s="36" customFormat="1" ht="12.75" customHeight="1" x14ac:dyDescent="0.2">
      <c r="A110" s="36">
        <v>6</v>
      </c>
      <c r="B110" s="56" t="s">
        <v>26</v>
      </c>
      <c r="C110" s="20"/>
      <c r="D110" s="40"/>
      <c r="E110" s="40"/>
      <c r="F110" s="40">
        <v>4</v>
      </c>
      <c r="G110" s="8"/>
      <c r="H110" s="3" t="s">
        <v>21</v>
      </c>
      <c r="I110" s="51">
        <v>2.89</v>
      </c>
      <c r="J110" s="51">
        <v>1.6</v>
      </c>
      <c r="K110" s="63">
        <f t="shared" si="87"/>
        <v>81830.928000000014</v>
      </c>
      <c r="L110" s="40"/>
      <c r="M110" s="40"/>
      <c r="N110" s="40"/>
      <c r="O110" s="40"/>
      <c r="P110" s="40"/>
      <c r="Q110" s="94"/>
      <c r="R110" s="40"/>
      <c r="S110" s="40"/>
      <c r="T110" s="40"/>
      <c r="U110" s="40"/>
      <c r="V110" s="12">
        <f t="shared" si="88"/>
        <v>8183.0928000000013</v>
      </c>
      <c r="W110" s="90">
        <f t="shared" si="89"/>
        <v>90014.020800000013</v>
      </c>
      <c r="X110" s="91">
        <v>0.75</v>
      </c>
      <c r="Y110" s="92">
        <f t="shared" si="93"/>
        <v>67510.515600000013</v>
      </c>
      <c r="Z110" s="43">
        <v>1</v>
      </c>
      <c r="AA110" s="12">
        <f t="shared" si="90"/>
        <v>67510.515600000013</v>
      </c>
    </row>
    <row r="111" spans="1:27" s="1" customFormat="1" ht="13.5" customHeight="1" x14ac:dyDescent="0.2">
      <c r="B111" s="71" t="s">
        <v>8</v>
      </c>
      <c r="C111" s="97"/>
      <c r="D111" s="52"/>
      <c r="E111" s="52"/>
      <c r="F111" s="52"/>
      <c r="G111" s="85"/>
      <c r="H111" s="97"/>
      <c r="I111" s="48"/>
      <c r="J111" s="48"/>
      <c r="K111" s="5">
        <f>SUM(K105:K110)</f>
        <v>490985.56800000009</v>
      </c>
      <c r="L111" s="5"/>
      <c r="M111" s="5"/>
      <c r="N111" s="5"/>
      <c r="O111" s="5">
        <f>SUM(O109:O110)</f>
        <v>0</v>
      </c>
      <c r="P111" s="5"/>
      <c r="Q111" s="5">
        <f t="shared" ref="Q111:U111" si="94">SUM(Q109:Q110)</f>
        <v>0</v>
      </c>
      <c r="R111" s="5"/>
      <c r="S111" s="5">
        <f t="shared" si="94"/>
        <v>0</v>
      </c>
      <c r="T111" s="5"/>
      <c r="U111" s="5">
        <f t="shared" si="94"/>
        <v>0</v>
      </c>
      <c r="V111" s="5">
        <f>SUM(V105:V110)</f>
        <v>49098.556800000006</v>
      </c>
      <c r="W111" s="5">
        <f>SUM(W105:W110)</f>
        <v>540084.12480000011</v>
      </c>
      <c r="X111" s="6">
        <f>SUM(X105:X110)</f>
        <v>5.75</v>
      </c>
      <c r="Y111" s="5">
        <f>SUM(Y105:Y110)</f>
        <v>517580.61960000009</v>
      </c>
      <c r="Z111" s="5"/>
      <c r="AA111" s="5">
        <f>SUM(AA105:AA110)</f>
        <v>517580.61960000009</v>
      </c>
    </row>
    <row r="112" spans="1:27" s="1" customFormat="1" x14ac:dyDescent="0.2">
      <c r="A112" s="188" t="s">
        <v>168</v>
      </c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09"/>
      <c r="AA112" s="109"/>
    </row>
    <row r="113" spans="1:27" s="56" customFormat="1" ht="13.5" customHeight="1" x14ac:dyDescent="0.2">
      <c r="A113" s="56">
        <v>1</v>
      </c>
      <c r="B113" s="56" t="s">
        <v>26</v>
      </c>
      <c r="C113" s="147"/>
      <c r="D113" s="62"/>
      <c r="E113" s="62"/>
      <c r="F113" s="56">
        <v>4</v>
      </c>
      <c r="G113" s="79"/>
      <c r="H113" s="79" t="s">
        <v>21</v>
      </c>
      <c r="I113" s="142">
        <v>2.89</v>
      </c>
      <c r="J113" s="51">
        <v>1.6</v>
      </c>
      <c r="K113" s="63">
        <f t="shared" ref="K113:K114" si="95">H113*I113*J113</f>
        <v>81830.928000000014</v>
      </c>
      <c r="Q113" s="143"/>
      <c r="V113" s="144">
        <f t="shared" ref="V113" si="96">(K113+M113)/10</f>
        <v>8183.0928000000013</v>
      </c>
      <c r="W113" s="145">
        <f t="shared" ref="W113" si="97">K113+M113+O113+Q113+S113+U113+V113</f>
        <v>90014.020800000013</v>
      </c>
      <c r="X113" s="146">
        <v>1</v>
      </c>
      <c r="Y113" s="145">
        <f>W113*X113</f>
        <v>90014.020800000013</v>
      </c>
      <c r="Z113" s="43">
        <v>1</v>
      </c>
      <c r="AA113" s="12">
        <f>Y113*Z113</f>
        <v>90014.020800000013</v>
      </c>
    </row>
    <row r="114" spans="1:27" s="141" customFormat="1" x14ac:dyDescent="0.2">
      <c r="A114" s="141">
        <v>2</v>
      </c>
      <c r="B114" s="56" t="s">
        <v>26</v>
      </c>
      <c r="C114" s="88"/>
      <c r="D114" s="56"/>
      <c r="E114" s="56"/>
      <c r="F114" s="56">
        <v>4</v>
      </c>
      <c r="G114" s="79"/>
      <c r="H114" s="79" t="s">
        <v>21</v>
      </c>
      <c r="I114" s="142">
        <v>2.89</v>
      </c>
      <c r="J114" s="51">
        <v>1.6</v>
      </c>
      <c r="K114" s="63">
        <f t="shared" si="95"/>
        <v>81830.928000000014</v>
      </c>
      <c r="L114" s="56"/>
      <c r="M114" s="56"/>
      <c r="N114" s="56"/>
      <c r="O114" s="56"/>
      <c r="P114" s="56"/>
      <c r="Q114" s="143"/>
      <c r="R114" s="56"/>
      <c r="S114" s="56"/>
      <c r="T114" s="56"/>
      <c r="U114" s="56"/>
      <c r="V114" s="144">
        <f t="shared" ref="V114" si="98">(K114+M114)/10</f>
        <v>8183.0928000000013</v>
      </c>
      <c r="W114" s="145">
        <f t="shared" ref="W114" si="99">K114+M114+O114+Q114+S114+U114+V114</f>
        <v>90014.020800000013</v>
      </c>
      <c r="X114" s="146">
        <v>0.25</v>
      </c>
      <c r="Y114" s="145">
        <f>W114*X114</f>
        <v>22503.505200000003</v>
      </c>
      <c r="Z114" s="43">
        <v>1</v>
      </c>
      <c r="AA114" s="12">
        <f>Y114*Z114</f>
        <v>22503.505200000003</v>
      </c>
    </row>
    <row r="115" spans="1:27" s="40" customFormat="1" ht="13.5" customHeight="1" x14ac:dyDescent="0.2">
      <c r="B115" s="71" t="s">
        <v>8</v>
      </c>
      <c r="C115" s="140"/>
      <c r="D115" s="45"/>
      <c r="E115" s="45"/>
      <c r="F115" s="45"/>
      <c r="G115" s="45"/>
      <c r="H115" s="45"/>
      <c r="I115" s="140"/>
      <c r="J115" s="140"/>
      <c r="K115" s="5">
        <f>SUM(K113:K114)</f>
        <v>163661.85600000003</v>
      </c>
      <c r="L115" s="5"/>
      <c r="M115" s="5">
        <f>SUM(M113:M114)</f>
        <v>0</v>
      </c>
      <c r="N115" s="5"/>
      <c r="O115" s="5">
        <f>SUM(O113:O114)</f>
        <v>0</v>
      </c>
      <c r="P115" s="5"/>
      <c r="Q115" s="5">
        <f>SUM(Q113:Q114)</f>
        <v>0</v>
      </c>
      <c r="R115" s="5"/>
      <c r="S115" s="5">
        <f>SUM(S113:S114)</f>
        <v>0</v>
      </c>
      <c r="T115" s="5"/>
      <c r="U115" s="5">
        <f>SUM(U113:U114)</f>
        <v>0</v>
      </c>
      <c r="V115" s="5">
        <f>SUM(V113:V114)</f>
        <v>16366.185600000003</v>
      </c>
      <c r="W115" s="5">
        <f>SUM(W113:W114)</f>
        <v>180028.04160000003</v>
      </c>
      <c r="X115" s="6">
        <f>SUM(X113:X114)</f>
        <v>1.25</v>
      </c>
      <c r="Y115" s="5">
        <f>SUM(Y113:Y114)</f>
        <v>112517.52600000001</v>
      </c>
      <c r="Z115" s="5"/>
      <c r="AA115" s="5">
        <f>SUM(AA113:AA114)</f>
        <v>112517.52600000001</v>
      </c>
    </row>
    <row r="116" spans="1:27" s="1" customFormat="1" x14ac:dyDescent="0.2">
      <c r="A116" s="188" t="s">
        <v>132</v>
      </c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09"/>
      <c r="AA116" s="109"/>
    </row>
    <row r="117" spans="1:27" s="1" customFormat="1" ht="13.5" customHeight="1" x14ac:dyDescent="0.2">
      <c r="A117" s="1">
        <v>1</v>
      </c>
      <c r="B117" s="93" t="s">
        <v>26</v>
      </c>
      <c r="C117" s="3"/>
      <c r="D117" s="40"/>
      <c r="E117" s="40"/>
      <c r="F117" s="40">
        <v>4</v>
      </c>
      <c r="G117" s="8"/>
      <c r="H117" s="3" t="s">
        <v>21</v>
      </c>
      <c r="I117" s="50" t="s">
        <v>246</v>
      </c>
      <c r="J117" s="51">
        <v>1.6</v>
      </c>
      <c r="K117" s="63">
        <f>H117*I117*J117</f>
        <v>81830.928000000014</v>
      </c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>
        <f t="shared" ref="V117" si="100">(K117+M117)*10/100</f>
        <v>8183.0928000000013</v>
      </c>
      <c r="W117" s="12">
        <f t="shared" ref="W117" si="101">K117+M117+O117+Q117+S117+U117+V117</f>
        <v>90014.020800000013</v>
      </c>
      <c r="X117" s="11">
        <v>1</v>
      </c>
      <c r="Y117" s="12">
        <f>W117*X117</f>
        <v>90014.020800000013</v>
      </c>
      <c r="Z117" s="43">
        <v>1</v>
      </c>
      <c r="AA117" s="12">
        <f>Y117*Z117</f>
        <v>90014.020800000013</v>
      </c>
    </row>
    <row r="118" spans="1:27" s="1" customFormat="1" ht="13.5" customHeight="1" x14ac:dyDescent="0.2">
      <c r="A118" s="52"/>
      <c r="B118" s="71" t="s">
        <v>8</v>
      </c>
      <c r="C118" s="97"/>
      <c r="D118" s="52"/>
      <c r="E118" s="52"/>
      <c r="F118" s="52"/>
      <c r="G118" s="85"/>
      <c r="H118" s="97"/>
      <c r="I118" s="48"/>
      <c r="J118" s="48"/>
      <c r="K118" s="5">
        <f>SUM(K117:K117)</f>
        <v>81830.928000000014</v>
      </c>
      <c r="L118" s="5"/>
      <c r="M118" s="5">
        <f>SUM(M117:M117)</f>
        <v>0</v>
      </c>
      <c r="N118" s="5"/>
      <c r="O118" s="5">
        <f>SUM(O117:O117)</f>
        <v>0</v>
      </c>
      <c r="P118" s="5"/>
      <c r="Q118" s="5">
        <f>SUM(Q117:Q117)</f>
        <v>0</v>
      </c>
      <c r="R118" s="5"/>
      <c r="S118" s="5">
        <f>SUM(S117:S117)</f>
        <v>0</v>
      </c>
      <c r="T118" s="5"/>
      <c r="U118" s="5">
        <f t="shared" ref="U118:X118" si="102">SUM(U117:U117)</f>
        <v>0</v>
      </c>
      <c r="V118" s="5">
        <f t="shared" si="102"/>
        <v>8183.0928000000013</v>
      </c>
      <c r="W118" s="5">
        <f t="shared" si="102"/>
        <v>90014.020800000013</v>
      </c>
      <c r="X118" s="6">
        <f t="shared" si="102"/>
        <v>1</v>
      </c>
      <c r="Y118" s="5">
        <f>SUM(Y117:Y117)</f>
        <v>90014.020800000013</v>
      </c>
      <c r="Z118" s="43"/>
      <c r="AA118" s="5">
        <f>SUM(AA117)</f>
        <v>90014.020800000013</v>
      </c>
    </row>
    <row r="119" spans="1:27" s="1" customFormat="1" ht="13.5" customHeight="1" x14ac:dyDescent="0.2">
      <c r="B119" s="187" t="s">
        <v>115</v>
      </c>
      <c r="C119" s="3"/>
      <c r="G119" s="8"/>
      <c r="H119" s="3"/>
      <c r="I119" s="50"/>
      <c r="J119" s="50"/>
      <c r="K119" s="148">
        <f>SUM(K84:K118)</f>
        <v>4422267.9360000007</v>
      </c>
      <c r="L119" s="5"/>
      <c r="M119" s="149">
        <f>M70+M107+M112+M118</f>
        <v>0</v>
      </c>
      <c r="N119" s="5"/>
      <c r="O119" s="149">
        <f>O70+O107+O112+O118</f>
        <v>0</v>
      </c>
      <c r="P119" s="5"/>
      <c r="Q119" s="149">
        <f>Q70+Q107+Q112+Q118</f>
        <v>0</v>
      </c>
      <c r="R119" s="5"/>
      <c r="S119" s="149">
        <f>S70+S107+S112+S118</f>
        <v>0</v>
      </c>
      <c r="T119" s="5"/>
      <c r="U119" s="149">
        <f>U70+U107+U112+U118</f>
        <v>0</v>
      </c>
      <c r="V119" s="5">
        <f>V103+V111+V115+V118</f>
        <v>221113.39679999999</v>
      </c>
      <c r="W119" s="5">
        <f>W103+W111+W115+W118</f>
        <v>2432247.364800001</v>
      </c>
      <c r="X119" s="6">
        <f>X103+X111+X115+X118</f>
        <v>25.5</v>
      </c>
      <c r="Y119" s="5">
        <f>Y103+Y111+Y115+Y118</f>
        <v>2297226.3336000009</v>
      </c>
      <c r="Z119" s="5"/>
      <c r="AA119" s="5">
        <f t="shared" ref="AA119" si="103">AA103+AA111+AA115+AA118</f>
        <v>2297226.3336000009</v>
      </c>
    </row>
    <row r="120" spans="1:27" s="1" customFormat="1" ht="15" customHeight="1" x14ac:dyDescent="0.2">
      <c r="B120" s="9"/>
      <c r="C120" s="3"/>
      <c r="G120" s="8"/>
      <c r="H120" s="3"/>
      <c r="I120" s="50"/>
      <c r="J120" s="50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6"/>
      <c r="Y120" s="5"/>
      <c r="Z120" s="5"/>
      <c r="AA120" s="5"/>
    </row>
    <row r="121" spans="1:27" s="36" customFormat="1" x14ac:dyDescent="0.2">
      <c r="A121" s="191" t="s">
        <v>111</v>
      </c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10"/>
      <c r="AA121" s="110"/>
    </row>
    <row r="122" spans="1:27" s="89" customFormat="1" x14ac:dyDescent="0.2">
      <c r="A122" s="202" t="s">
        <v>143</v>
      </c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150"/>
      <c r="AA122" s="150"/>
    </row>
    <row r="123" spans="1:27" s="89" customFormat="1" ht="13.5" customHeight="1" x14ac:dyDescent="0.2">
      <c r="A123" s="89">
        <v>1</v>
      </c>
      <c r="B123" s="69" t="s">
        <v>144</v>
      </c>
      <c r="C123" s="151"/>
      <c r="D123" s="27" t="s">
        <v>212</v>
      </c>
      <c r="E123" s="27">
        <v>3</v>
      </c>
      <c r="F123" s="27"/>
      <c r="G123" s="86" t="s">
        <v>364</v>
      </c>
      <c r="H123" s="151" t="s">
        <v>21</v>
      </c>
      <c r="I123" s="152" t="s">
        <v>266</v>
      </c>
      <c r="J123" s="152" t="s">
        <v>351</v>
      </c>
      <c r="K123" s="63">
        <f t="shared" ref="K123:K129" si="104">H123*I123*J123</f>
        <v>148061.95049999998</v>
      </c>
      <c r="P123" s="70">
        <v>0</v>
      </c>
      <c r="Q123" s="92">
        <f>P123*H123/100</f>
        <v>0</v>
      </c>
      <c r="V123" s="12">
        <f t="shared" ref="V123:V129" si="105">(K123+M123)*10/100</f>
        <v>14806.195049999998</v>
      </c>
      <c r="W123" s="12">
        <f t="shared" ref="W123" si="106">K123+M123+O123+Q123+S123+U123+V123</f>
        <v>162868.14554999999</v>
      </c>
      <c r="X123" s="153">
        <v>1</v>
      </c>
      <c r="Y123" s="92">
        <f t="shared" ref="Y123:Y129" si="107">W123*X123</f>
        <v>162868.14554999999</v>
      </c>
      <c r="Z123" s="43">
        <v>1</v>
      </c>
      <c r="AA123" s="12">
        <f t="shared" ref="AA123:AA129" si="108">Y123*Z123</f>
        <v>162868.14554999999</v>
      </c>
    </row>
    <row r="124" spans="1:27" s="89" customFormat="1" ht="13.5" customHeight="1" x14ac:dyDescent="0.2">
      <c r="A124" s="89">
        <v>2</v>
      </c>
      <c r="B124" s="69" t="s">
        <v>5</v>
      </c>
      <c r="C124" s="151"/>
      <c r="D124" s="27" t="s">
        <v>213</v>
      </c>
      <c r="E124" s="27">
        <v>2</v>
      </c>
      <c r="F124" s="27"/>
      <c r="G124" s="86" t="s">
        <v>412</v>
      </c>
      <c r="H124" s="151" t="s">
        <v>21</v>
      </c>
      <c r="I124" s="152" t="s">
        <v>303</v>
      </c>
      <c r="J124" s="152" t="s">
        <v>351</v>
      </c>
      <c r="K124" s="63">
        <f t="shared" si="104"/>
        <v>115729.5315</v>
      </c>
      <c r="P124" s="70">
        <v>0</v>
      </c>
      <c r="Q124" s="92">
        <f t="shared" ref="Q124:Q129" si="109">P124*H124/100</f>
        <v>0</v>
      </c>
      <c r="U124" s="92"/>
      <c r="V124" s="12">
        <f t="shared" si="105"/>
        <v>11572.953149999999</v>
      </c>
      <c r="W124" s="12">
        <f t="shared" ref="W124:W129" si="110">K124+M124+O124+Q124+S124+U124+V124</f>
        <v>127302.48465</v>
      </c>
      <c r="X124" s="153">
        <v>1</v>
      </c>
      <c r="Y124" s="92">
        <f t="shared" si="107"/>
        <v>127302.48465</v>
      </c>
      <c r="Z124" s="43">
        <v>1</v>
      </c>
      <c r="AA124" s="12">
        <f t="shared" si="108"/>
        <v>127302.48465</v>
      </c>
    </row>
    <row r="125" spans="1:27" s="89" customFormat="1" ht="13.5" customHeight="1" x14ac:dyDescent="0.2">
      <c r="A125" s="89">
        <v>3</v>
      </c>
      <c r="B125" s="69" t="s">
        <v>145</v>
      </c>
      <c r="C125" s="151"/>
      <c r="D125" s="27" t="s">
        <v>213</v>
      </c>
      <c r="E125" s="27">
        <v>3</v>
      </c>
      <c r="F125" s="27"/>
      <c r="G125" s="86" t="s">
        <v>457</v>
      </c>
      <c r="H125" s="151" t="s">
        <v>21</v>
      </c>
      <c r="I125" s="152" t="s">
        <v>305</v>
      </c>
      <c r="J125" s="152" t="s">
        <v>351</v>
      </c>
      <c r="K125" s="63">
        <f t="shared" si="104"/>
        <v>88016.029500000004</v>
      </c>
      <c r="P125" s="70">
        <v>0</v>
      </c>
      <c r="Q125" s="92">
        <f t="shared" si="109"/>
        <v>0</v>
      </c>
      <c r="U125" s="92"/>
      <c r="V125" s="12">
        <f t="shared" si="105"/>
        <v>8801.6029500000004</v>
      </c>
      <c r="W125" s="12">
        <f t="shared" si="110"/>
        <v>96817.632450000005</v>
      </c>
      <c r="X125" s="153">
        <v>1</v>
      </c>
      <c r="Y125" s="92">
        <f t="shared" si="107"/>
        <v>96817.632450000005</v>
      </c>
      <c r="Z125" s="43">
        <v>1</v>
      </c>
      <c r="AA125" s="12">
        <f t="shared" si="108"/>
        <v>96817.632450000005</v>
      </c>
    </row>
    <row r="126" spans="1:27" s="89" customFormat="1" ht="13.5" customHeight="1" x14ac:dyDescent="0.2">
      <c r="A126" s="89">
        <v>4</v>
      </c>
      <c r="B126" s="69" t="s">
        <v>145</v>
      </c>
      <c r="C126" s="151"/>
      <c r="D126" s="27" t="s">
        <v>213</v>
      </c>
      <c r="E126" s="27">
        <v>2</v>
      </c>
      <c r="F126" s="27"/>
      <c r="G126" s="86" t="s">
        <v>388</v>
      </c>
      <c r="H126" s="151" t="s">
        <v>21</v>
      </c>
      <c r="I126" s="152" t="s">
        <v>261</v>
      </c>
      <c r="J126" s="152" t="s">
        <v>351</v>
      </c>
      <c r="K126" s="63">
        <f t="shared" si="104"/>
        <v>123940.93949999999</v>
      </c>
      <c r="P126" s="70">
        <v>0</v>
      </c>
      <c r="Q126" s="92">
        <f t="shared" si="109"/>
        <v>0</v>
      </c>
      <c r="U126" s="92"/>
      <c r="V126" s="12">
        <f t="shared" si="105"/>
        <v>12394.09395</v>
      </c>
      <c r="W126" s="12">
        <f t="shared" si="110"/>
        <v>136335.03344999999</v>
      </c>
      <c r="X126" s="153">
        <v>1</v>
      </c>
      <c r="Y126" s="92">
        <f t="shared" si="107"/>
        <v>136335.03344999999</v>
      </c>
      <c r="Z126" s="43">
        <v>1</v>
      </c>
      <c r="AA126" s="12">
        <f t="shared" si="108"/>
        <v>136335.03344999999</v>
      </c>
    </row>
    <row r="127" spans="1:27" s="89" customFormat="1" ht="13.5" customHeight="1" x14ac:dyDescent="0.2">
      <c r="A127" s="89">
        <v>5</v>
      </c>
      <c r="B127" s="69" t="s">
        <v>145</v>
      </c>
      <c r="C127" s="151"/>
      <c r="D127" s="27" t="s">
        <v>213</v>
      </c>
      <c r="E127" s="27">
        <v>3</v>
      </c>
      <c r="F127" s="27"/>
      <c r="G127" s="86" t="s">
        <v>458</v>
      </c>
      <c r="H127" s="151" t="s">
        <v>21</v>
      </c>
      <c r="I127" s="152" t="s">
        <v>329</v>
      </c>
      <c r="J127" s="152" t="s">
        <v>351</v>
      </c>
      <c r="K127" s="63">
        <f t="shared" si="104"/>
        <v>86989.603499999997</v>
      </c>
      <c r="P127" s="70">
        <v>0</v>
      </c>
      <c r="Q127" s="92">
        <f t="shared" si="109"/>
        <v>0</v>
      </c>
      <c r="U127" s="92"/>
      <c r="V127" s="12">
        <f t="shared" si="105"/>
        <v>8698.9603499999994</v>
      </c>
      <c r="W127" s="12">
        <f t="shared" si="110"/>
        <v>95688.563849999991</v>
      </c>
      <c r="X127" s="153">
        <v>1</v>
      </c>
      <c r="Y127" s="92">
        <f t="shared" si="107"/>
        <v>95688.563849999991</v>
      </c>
      <c r="Z127" s="43">
        <v>1</v>
      </c>
      <c r="AA127" s="12">
        <f t="shared" si="108"/>
        <v>95688.563849999991</v>
      </c>
    </row>
    <row r="128" spans="1:27" s="89" customFormat="1" ht="13.5" customHeight="1" x14ac:dyDescent="0.2">
      <c r="A128" s="89">
        <v>6</v>
      </c>
      <c r="B128" s="69" t="s">
        <v>145</v>
      </c>
      <c r="C128" s="151"/>
      <c r="D128" s="27" t="s">
        <v>213</v>
      </c>
      <c r="E128" s="27">
        <v>2</v>
      </c>
      <c r="F128" s="27"/>
      <c r="G128" s="86" t="s">
        <v>459</v>
      </c>
      <c r="H128" s="151" t="s">
        <v>21</v>
      </c>
      <c r="I128" s="152" t="s">
        <v>303</v>
      </c>
      <c r="J128" s="152" t="s">
        <v>351</v>
      </c>
      <c r="K128" s="63">
        <f t="shared" si="104"/>
        <v>115729.5315</v>
      </c>
      <c r="P128" s="70">
        <v>0</v>
      </c>
      <c r="Q128" s="92">
        <f t="shared" si="109"/>
        <v>0</v>
      </c>
      <c r="U128" s="92"/>
      <c r="V128" s="12">
        <f t="shared" si="105"/>
        <v>11572.953149999999</v>
      </c>
      <c r="W128" s="12">
        <f t="shared" si="110"/>
        <v>127302.48465</v>
      </c>
      <c r="X128" s="153">
        <v>1</v>
      </c>
      <c r="Y128" s="92">
        <f t="shared" si="107"/>
        <v>127302.48465</v>
      </c>
      <c r="Z128" s="43">
        <v>1</v>
      </c>
      <c r="AA128" s="12">
        <f t="shared" si="108"/>
        <v>127302.48465</v>
      </c>
    </row>
    <row r="129" spans="1:27" s="89" customFormat="1" ht="13.5" customHeight="1" x14ac:dyDescent="0.2">
      <c r="A129" s="89">
        <v>7</v>
      </c>
      <c r="B129" s="69" t="s">
        <v>145</v>
      </c>
      <c r="C129" s="154"/>
      <c r="D129" s="27" t="s">
        <v>213</v>
      </c>
      <c r="E129" s="27">
        <v>3</v>
      </c>
      <c r="F129" s="27"/>
      <c r="G129" s="86" t="s">
        <v>460</v>
      </c>
      <c r="H129" s="151" t="s">
        <v>21</v>
      </c>
      <c r="I129" s="152" t="s">
        <v>305</v>
      </c>
      <c r="J129" s="152" t="s">
        <v>351</v>
      </c>
      <c r="K129" s="63">
        <f t="shared" si="104"/>
        <v>88016.029500000004</v>
      </c>
      <c r="P129" s="70">
        <v>0</v>
      </c>
      <c r="Q129" s="92">
        <f t="shared" si="109"/>
        <v>0</v>
      </c>
      <c r="U129" s="92"/>
      <c r="V129" s="12">
        <f t="shared" si="105"/>
        <v>8801.6029500000004</v>
      </c>
      <c r="W129" s="12">
        <f t="shared" si="110"/>
        <v>96817.632450000005</v>
      </c>
      <c r="X129" s="153">
        <v>1</v>
      </c>
      <c r="Y129" s="92">
        <f t="shared" si="107"/>
        <v>96817.632450000005</v>
      </c>
      <c r="Z129" s="43">
        <v>1</v>
      </c>
      <c r="AA129" s="12">
        <f t="shared" si="108"/>
        <v>96817.632450000005</v>
      </c>
    </row>
    <row r="130" spans="1:27" s="155" customFormat="1" ht="13.5" customHeight="1" x14ac:dyDescent="0.2">
      <c r="B130" s="186" t="s">
        <v>146</v>
      </c>
      <c r="C130" s="156"/>
      <c r="D130" s="157"/>
      <c r="E130" s="157"/>
      <c r="F130" s="157"/>
      <c r="G130" s="158"/>
      <c r="H130" s="156"/>
      <c r="I130" s="159"/>
      <c r="J130" s="159"/>
      <c r="K130" s="149">
        <f>SUM(K123:K129)</f>
        <v>766483.61550000007</v>
      </c>
      <c r="L130" s="157"/>
      <c r="M130" s="157">
        <f>SUM(M123:M129)</f>
        <v>0</v>
      </c>
      <c r="N130" s="149"/>
      <c r="O130" s="149">
        <f>SUM(O123:O129)</f>
        <v>0</v>
      </c>
      <c r="P130" s="149"/>
      <c r="Q130" s="149">
        <f>SUM(Q123:Q129)</f>
        <v>0</v>
      </c>
      <c r="R130" s="149"/>
      <c r="S130" s="149">
        <f>SUM(S123:S129)</f>
        <v>0</v>
      </c>
      <c r="T130" s="149"/>
      <c r="U130" s="149">
        <f>SUM(U123:U129)</f>
        <v>0</v>
      </c>
      <c r="V130" s="149">
        <f>SUM(V123:V129)</f>
        <v>76648.361550000001</v>
      </c>
      <c r="W130" s="149">
        <f t="shared" ref="W130" si="111">SUM(W123:W129)</f>
        <v>843131.9770500001</v>
      </c>
      <c r="X130" s="160">
        <f>SUM(X123:X129)</f>
        <v>7</v>
      </c>
      <c r="Y130" s="149">
        <f>SUM(Y123:Y129)</f>
        <v>843131.9770500001</v>
      </c>
      <c r="Z130" s="149"/>
      <c r="AA130" s="149">
        <f t="shared" ref="AA130" si="112">SUM(AA123:AA129)</f>
        <v>843131.9770500001</v>
      </c>
    </row>
    <row r="131" spans="1:27" s="1" customFormat="1" x14ac:dyDescent="0.2">
      <c r="A131" s="188" t="s">
        <v>133</v>
      </c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09"/>
      <c r="AA131" s="109"/>
    </row>
    <row r="132" spans="1:27" s="70" customFormat="1" ht="13.15" customHeight="1" x14ac:dyDescent="0.2">
      <c r="A132" s="70">
        <v>1</v>
      </c>
      <c r="B132" s="69" t="s">
        <v>147</v>
      </c>
      <c r="C132" s="86"/>
      <c r="D132" s="27" t="s">
        <v>213</v>
      </c>
      <c r="E132" s="27">
        <v>3</v>
      </c>
      <c r="F132" s="34"/>
      <c r="G132" s="86" t="s">
        <v>301</v>
      </c>
      <c r="H132" s="151" t="s">
        <v>21</v>
      </c>
      <c r="I132" s="161" t="s">
        <v>354</v>
      </c>
      <c r="J132" s="161" t="s">
        <v>351</v>
      </c>
      <c r="K132" s="63">
        <f t="shared" ref="K132:K164" si="113">H132*I132*J132</f>
        <v>88785.849000000002</v>
      </c>
      <c r="P132" s="70">
        <v>0</v>
      </c>
      <c r="Q132" s="92">
        <f>P132*H132/100</f>
        <v>0</v>
      </c>
      <c r="V132" s="12">
        <f t="shared" ref="V132:V133" si="114">(K132+M132)*10/100</f>
        <v>8878.5848999999998</v>
      </c>
      <c r="W132" s="12">
        <f t="shared" ref="W132:W133" si="115">K132+M132+O132+Q132+S132+U132+V132</f>
        <v>97664.433900000004</v>
      </c>
      <c r="X132" s="91">
        <v>1</v>
      </c>
      <c r="Y132" s="92">
        <f t="shared" ref="Y132:Y164" si="116">W132*X132</f>
        <v>97664.433900000004</v>
      </c>
      <c r="Z132" s="43">
        <v>1</v>
      </c>
      <c r="AA132" s="12">
        <f t="shared" ref="AA132:AA164" si="117">Y132*Z132</f>
        <v>97664.433900000004</v>
      </c>
    </row>
    <row r="133" spans="1:27" s="40" customFormat="1" ht="13.15" customHeight="1" x14ac:dyDescent="0.2">
      <c r="A133" s="29">
        <v>2</v>
      </c>
      <c r="B133" s="69" t="s">
        <v>250</v>
      </c>
      <c r="C133" s="7"/>
      <c r="D133" s="30" t="s">
        <v>195</v>
      </c>
      <c r="E133" s="30">
        <v>4</v>
      </c>
      <c r="F133" s="30"/>
      <c r="G133" s="8" t="s">
        <v>461</v>
      </c>
      <c r="H133" s="8" t="s">
        <v>21</v>
      </c>
      <c r="I133" s="178">
        <v>3.73</v>
      </c>
      <c r="J133" s="7" t="s">
        <v>468</v>
      </c>
      <c r="K133" s="63">
        <f t="shared" si="113"/>
        <v>154462.95539999998</v>
      </c>
      <c r="L133" s="1">
        <v>25</v>
      </c>
      <c r="M133" s="12">
        <f>K133*L133/100</f>
        <v>38615.738849999994</v>
      </c>
      <c r="S133" s="12">
        <f t="shared" ref="S133" si="118">R133*H133/100</f>
        <v>0</v>
      </c>
      <c r="V133" s="82">
        <f t="shared" si="114"/>
        <v>19307.869424999997</v>
      </c>
      <c r="W133" s="82">
        <f t="shared" si="115"/>
        <v>212386.56367499998</v>
      </c>
      <c r="X133" s="51">
        <v>0.25</v>
      </c>
      <c r="Y133" s="92">
        <f t="shared" si="116"/>
        <v>53096.640918749996</v>
      </c>
      <c r="Z133" s="43">
        <v>1</v>
      </c>
      <c r="AA133" s="12">
        <f t="shared" si="117"/>
        <v>53096.640918749996</v>
      </c>
    </row>
    <row r="134" spans="1:27" s="40" customFormat="1" ht="13.15" customHeight="1" x14ac:dyDescent="0.2">
      <c r="A134" s="70">
        <v>3</v>
      </c>
      <c r="B134" s="69" t="s">
        <v>269</v>
      </c>
      <c r="C134" s="7"/>
      <c r="D134" s="30" t="s">
        <v>213</v>
      </c>
      <c r="E134" s="30">
        <v>3</v>
      </c>
      <c r="F134" s="30"/>
      <c r="G134" s="8" t="s">
        <v>301</v>
      </c>
      <c r="H134" s="151" t="s">
        <v>21</v>
      </c>
      <c r="I134" s="161" t="s">
        <v>354</v>
      </c>
      <c r="J134" s="161" t="s">
        <v>351</v>
      </c>
      <c r="K134" s="63">
        <f t="shared" si="113"/>
        <v>88785.849000000002</v>
      </c>
      <c r="L134" s="70"/>
      <c r="M134" s="70"/>
      <c r="N134" s="70"/>
      <c r="O134" s="70"/>
      <c r="P134" s="70">
        <v>0</v>
      </c>
      <c r="Q134" s="92">
        <f>P134*H134/100</f>
        <v>0</v>
      </c>
      <c r="R134" s="70"/>
      <c r="S134" s="70"/>
      <c r="T134" s="70"/>
      <c r="U134" s="70"/>
      <c r="V134" s="12">
        <f t="shared" ref="V134" si="119">(K134+M134)*10/100</f>
        <v>8878.5848999999998</v>
      </c>
      <c r="W134" s="12">
        <f t="shared" ref="W134" si="120">K134+M134+O134+Q134+S134+U134+V134</f>
        <v>97664.433900000004</v>
      </c>
      <c r="X134" s="91">
        <v>1</v>
      </c>
      <c r="Y134" s="92">
        <f t="shared" ref="Y134" si="121">W134*X134</f>
        <v>97664.433900000004</v>
      </c>
      <c r="Z134" s="43">
        <v>1</v>
      </c>
      <c r="AA134" s="12">
        <f t="shared" si="117"/>
        <v>97664.433900000004</v>
      </c>
    </row>
    <row r="135" spans="1:27" s="70" customFormat="1" ht="13.15" customHeight="1" x14ac:dyDescent="0.2">
      <c r="A135" s="70">
        <v>5</v>
      </c>
      <c r="B135" s="69" t="s">
        <v>148</v>
      </c>
      <c r="C135" s="86"/>
      <c r="D135" s="34" t="s">
        <v>196</v>
      </c>
      <c r="E135" s="34"/>
      <c r="F135" s="34"/>
      <c r="G135" s="86" t="s">
        <v>346</v>
      </c>
      <c r="H135" s="151" t="s">
        <v>21</v>
      </c>
      <c r="I135" s="161" t="s">
        <v>265</v>
      </c>
      <c r="J135" s="161" t="s">
        <v>351</v>
      </c>
      <c r="K135" s="63">
        <f t="shared" si="113"/>
        <v>84423.538499999995</v>
      </c>
      <c r="P135" s="70">
        <v>0</v>
      </c>
      <c r="Q135" s="92">
        <f>P135*H135/100</f>
        <v>0</v>
      </c>
      <c r="V135" s="12">
        <f t="shared" ref="V135:V164" si="122">(K135+M135)*10/100</f>
        <v>8442.3538499999995</v>
      </c>
      <c r="W135" s="12">
        <f t="shared" ref="W135:W164" si="123">K135+M135+O135+Q135+S135+U135+V135</f>
        <v>92865.892349999995</v>
      </c>
      <c r="X135" s="91">
        <v>1</v>
      </c>
      <c r="Y135" s="92">
        <f t="shared" si="116"/>
        <v>92865.892349999995</v>
      </c>
      <c r="Z135" s="43">
        <v>1</v>
      </c>
      <c r="AA135" s="12">
        <f t="shared" si="117"/>
        <v>92865.892349999995</v>
      </c>
    </row>
    <row r="136" spans="1:27" s="89" customFormat="1" ht="13.15" customHeight="1" x14ac:dyDescent="0.2">
      <c r="A136" s="29">
        <v>6</v>
      </c>
      <c r="B136" s="69" t="s">
        <v>252</v>
      </c>
      <c r="C136" s="151"/>
      <c r="D136" s="27" t="s">
        <v>212</v>
      </c>
      <c r="E136" s="27">
        <v>3</v>
      </c>
      <c r="F136" s="27"/>
      <c r="G136" s="86" t="s">
        <v>462</v>
      </c>
      <c r="H136" s="151" t="s">
        <v>21</v>
      </c>
      <c r="I136" s="152" t="s">
        <v>304</v>
      </c>
      <c r="J136" s="152" t="s">
        <v>351</v>
      </c>
      <c r="K136" s="63">
        <f t="shared" si="113"/>
        <v>128816.46299999997</v>
      </c>
      <c r="V136" s="12">
        <f t="shared" si="122"/>
        <v>12881.646299999997</v>
      </c>
      <c r="W136" s="12">
        <f t="shared" si="123"/>
        <v>141698.10929999998</v>
      </c>
      <c r="X136" s="153">
        <v>1</v>
      </c>
      <c r="Y136" s="92">
        <f t="shared" si="116"/>
        <v>141698.10929999998</v>
      </c>
      <c r="Z136" s="43">
        <v>1</v>
      </c>
      <c r="AA136" s="12">
        <f t="shared" si="117"/>
        <v>141698.10929999998</v>
      </c>
    </row>
    <row r="137" spans="1:27" s="70" customFormat="1" ht="22.9" customHeight="1" x14ac:dyDescent="0.2">
      <c r="A137" s="70">
        <v>7</v>
      </c>
      <c r="B137" s="69" t="s">
        <v>149</v>
      </c>
      <c r="C137" s="86"/>
      <c r="D137" s="27" t="s">
        <v>213</v>
      </c>
      <c r="E137" s="27">
        <v>3</v>
      </c>
      <c r="F137" s="34"/>
      <c r="G137" s="86" t="s">
        <v>327</v>
      </c>
      <c r="H137" s="151" t="s">
        <v>21</v>
      </c>
      <c r="I137" s="161" t="s">
        <v>354</v>
      </c>
      <c r="J137" s="161" t="s">
        <v>351</v>
      </c>
      <c r="K137" s="63">
        <f t="shared" si="113"/>
        <v>88785.849000000002</v>
      </c>
      <c r="V137" s="12">
        <f t="shared" si="122"/>
        <v>8878.5848999999998</v>
      </c>
      <c r="W137" s="12">
        <f t="shared" si="123"/>
        <v>97664.433900000004</v>
      </c>
      <c r="X137" s="91">
        <v>1</v>
      </c>
      <c r="Y137" s="92">
        <f t="shared" si="116"/>
        <v>97664.433900000004</v>
      </c>
      <c r="Z137" s="43">
        <v>1</v>
      </c>
      <c r="AA137" s="12">
        <f t="shared" si="117"/>
        <v>97664.433900000004</v>
      </c>
    </row>
    <row r="138" spans="1:27" s="70" customFormat="1" ht="13.9" customHeight="1" x14ac:dyDescent="0.2">
      <c r="A138" s="29">
        <v>8</v>
      </c>
      <c r="B138" s="69" t="s">
        <v>150</v>
      </c>
      <c r="C138" s="162"/>
      <c r="D138" s="27" t="s">
        <v>213</v>
      </c>
      <c r="E138" s="27">
        <v>2</v>
      </c>
      <c r="F138" s="34"/>
      <c r="G138" s="86" t="s">
        <v>352</v>
      </c>
      <c r="H138" s="151" t="s">
        <v>21</v>
      </c>
      <c r="I138" s="161" t="s">
        <v>303</v>
      </c>
      <c r="J138" s="161" t="s">
        <v>351</v>
      </c>
      <c r="K138" s="63">
        <f t="shared" si="113"/>
        <v>115729.5315</v>
      </c>
      <c r="P138" s="70">
        <v>0</v>
      </c>
      <c r="Q138" s="92">
        <f>P138*H138/100</f>
        <v>0</v>
      </c>
      <c r="U138" s="92"/>
      <c r="V138" s="12">
        <f t="shared" si="122"/>
        <v>11572.953149999999</v>
      </c>
      <c r="W138" s="12">
        <f t="shared" si="123"/>
        <v>127302.48465</v>
      </c>
      <c r="X138" s="91">
        <v>1</v>
      </c>
      <c r="Y138" s="92">
        <f t="shared" si="116"/>
        <v>127302.48465</v>
      </c>
      <c r="Z138" s="43">
        <v>1</v>
      </c>
      <c r="AA138" s="12">
        <f t="shared" si="117"/>
        <v>127302.48465</v>
      </c>
    </row>
    <row r="139" spans="1:27" s="70" customFormat="1" ht="13.9" customHeight="1" x14ac:dyDescent="0.2">
      <c r="A139" s="70">
        <v>9</v>
      </c>
      <c r="B139" s="69" t="s">
        <v>151</v>
      </c>
      <c r="C139" s="86"/>
      <c r="D139" s="27" t="s">
        <v>213</v>
      </c>
      <c r="E139" s="27">
        <v>3</v>
      </c>
      <c r="F139" s="34"/>
      <c r="G139" s="86" t="s">
        <v>452</v>
      </c>
      <c r="H139" s="151" t="s">
        <v>21</v>
      </c>
      <c r="I139" s="161" t="s">
        <v>324</v>
      </c>
      <c r="J139" s="161" t="s">
        <v>351</v>
      </c>
      <c r="K139" s="63">
        <f t="shared" si="113"/>
        <v>85963.177500000005</v>
      </c>
      <c r="V139" s="12">
        <f t="shared" si="122"/>
        <v>8596.3177500000002</v>
      </c>
      <c r="W139" s="12">
        <f t="shared" si="123"/>
        <v>94559.495250000007</v>
      </c>
      <c r="X139" s="91">
        <v>1</v>
      </c>
      <c r="Y139" s="92">
        <f t="shared" si="116"/>
        <v>94559.495250000007</v>
      </c>
      <c r="Z139" s="43">
        <v>1</v>
      </c>
      <c r="AA139" s="12">
        <f t="shared" si="117"/>
        <v>94559.495250000007</v>
      </c>
    </row>
    <row r="140" spans="1:27" s="70" customFormat="1" ht="13.9" customHeight="1" x14ac:dyDescent="0.2">
      <c r="A140" s="29">
        <v>10</v>
      </c>
      <c r="B140" s="69" t="s">
        <v>153</v>
      </c>
      <c r="C140" s="86"/>
      <c r="D140" s="27" t="s">
        <v>213</v>
      </c>
      <c r="E140" s="27">
        <v>3</v>
      </c>
      <c r="F140" s="34"/>
      <c r="G140" s="86" t="s">
        <v>463</v>
      </c>
      <c r="H140" s="151" t="s">
        <v>21</v>
      </c>
      <c r="I140" s="161" t="s">
        <v>329</v>
      </c>
      <c r="J140" s="161" t="s">
        <v>351</v>
      </c>
      <c r="K140" s="63">
        <f t="shared" si="113"/>
        <v>86989.603499999997</v>
      </c>
      <c r="V140" s="12">
        <f t="shared" si="122"/>
        <v>8698.9603499999994</v>
      </c>
      <c r="W140" s="12">
        <f t="shared" si="123"/>
        <v>95688.563849999991</v>
      </c>
      <c r="X140" s="91">
        <v>1</v>
      </c>
      <c r="Y140" s="92">
        <f t="shared" si="116"/>
        <v>95688.563849999991</v>
      </c>
      <c r="Z140" s="43">
        <v>1</v>
      </c>
      <c r="AA140" s="12">
        <f t="shared" si="117"/>
        <v>95688.563849999991</v>
      </c>
    </row>
    <row r="141" spans="1:27" s="70" customFormat="1" ht="13.9" customHeight="1" x14ac:dyDescent="0.2">
      <c r="A141" s="70">
        <v>11</v>
      </c>
      <c r="B141" s="69" t="s">
        <v>4</v>
      </c>
      <c r="C141" s="86" t="s">
        <v>110</v>
      </c>
      <c r="F141" s="70">
        <v>4</v>
      </c>
      <c r="G141" s="86"/>
      <c r="H141" s="151" t="s">
        <v>21</v>
      </c>
      <c r="I141" s="161" t="s">
        <v>246</v>
      </c>
      <c r="J141" s="161" t="s">
        <v>351</v>
      </c>
      <c r="K141" s="63">
        <f t="shared" si="113"/>
        <v>74159.2785</v>
      </c>
      <c r="S141" s="92"/>
      <c r="T141" s="70">
        <v>20</v>
      </c>
      <c r="U141" s="92">
        <f>T141*H141/100</f>
        <v>3539.4</v>
      </c>
      <c r="V141" s="12">
        <f t="shared" si="122"/>
        <v>7415.92785</v>
      </c>
      <c r="W141" s="12">
        <f>K141+M141+O141+Q141+S141+U141+V141</f>
        <v>85114.606349999987</v>
      </c>
      <c r="X141" s="91">
        <v>1</v>
      </c>
      <c r="Y141" s="92">
        <f t="shared" si="116"/>
        <v>85114.606349999987</v>
      </c>
      <c r="Z141" s="43">
        <v>1</v>
      </c>
      <c r="AA141" s="12">
        <f t="shared" si="117"/>
        <v>85114.606349999987</v>
      </c>
    </row>
    <row r="142" spans="1:27" s="70" customFormat="1" ht="22.5" customHeight="1" x14ac:dyDescent="0.2">
      <c r="A142" s="29">
        <v>12</v>
      </c>
      <c r="B142" s="69" t="s">
        <v>325</v>
      </c>
      <c r="C142" s="86" t="s">
        <v>110</v>
      </c>
      <c r="F142" s="70">
        <v>4</v>
      </c>
      <c r="G142" s="86"/>
      <c r="H142" s="151" t="s">
        <v>21</v>
      </c>
      <c r="I142" s="161" t="s">
        <v>246</v>
      </c>
      <c r="J142" s="161" t="s">
        <v>351</v>
      </c>
      <c r="K142" s="63">
        <f t="shared" si="113"/>
        <v>74159.2785</v>
      </c>
      <c r="S142" s="92"/>
      <c r="T142" s="70">
        <v>20</v>
      </c>
      <c r="U142" s="92">
        <f>T142*H142/100</f>
        <v>3539.4</v>
      </c>
      <c r="V142" s="12">
        <f t="shared" si="122"/>
        <v>7415.92785</v>
      </c>
      <c r="W142" s="12">
        <f t="shared" si="123"/>
        <v>85114.606349999987</v>
      </c>
      <c r="X142" s="91">
        <v>1</v>
      </c>
      <c r="Y142" s="92">
        <f t="shared" si="116"/>
        <v>85114.606349999987</v>
      </c>
      <c r="Z142" s="43">
        <v>1</v>
      </c>
      <c r="AA142" s="12">
        <f t="shared" si="117"/>
        <v>85114.606349999987</v>
      </c>
    </row>
    <row r="143" spans="1:27" s="70" customFormat="1" ht="13.9" customHeight="1" x14ac:dyDescent="0.2">
      <c r="A143" s="29">
        <v>14</v>
      </c>
      <c r="B143" s="69" t="s">
        <v>154</v>
      </c>
      <c r="C143" s="86"/>
      <c r="F143" s="70">
        <v>1</v>
      </c>
      <c r="G143" s="86"/>
      <c r="H143" s="151" t="s">
        <v>21</v>
      </c>
      <c r="I143" s="161" t="s">
        <v>267</v>
      </c>
      <c r="J143" s="161" t="s">
        <v>351</v>
      </c>
      <c r="K143" s="63">
        <f t="shared" si="113"/>
        <v>71080.000499999995</v>
      </c>
      <c r="V143" s="12">
        <f t="shared" si="122"/>
        <v>7108.0000499999987</v>
      </c>
      <c r="W143" s="12">
        <f t="shared" si="123"/>
        <v>78188.000549999997</v>
      </c>
      <c r="X143" s="91">
        <v>1</v>
      </c>
      <c r="Y143" s="92">
        <f t="shared" si="116"/>
        <v>78188.000549999997</v>
      </c>
      <c r="Z143" s="43">
        <v>1</v>
      </c>
      <c r="AA143" s="12">
        <f t="shared" si="117"/>
        <v>78188.000549999997</v>
      </c>
    </row>
    <row r="144" spans="1:27" s="70" customFormat="1" ht="13.9" customHeight="1" x14ac:dyDescent="0.2">
      <c r="A144" s="70">
        <v>15</v>
      </c>
      <c r="B144" s="69" t="s">
        <v>155</v>
      </c>
      <c r="C144" s="86"/>
      <c r="F144" s="70">
        <v>2</v>
      </c>
      <c r="G144" s="86"/>
      <c r="H144" s="151" t="s">
        <v>21</v>
      </c>
      <c r="I144" s="161" t="s">
        <v>268</v>
      </c>
      <c r="J144" s="161" t="s">
        <v>351</v>
      </c>
      <c r="K144" s="63">
        <f t="shared" si="113"/>
        <v>72106.426500000001</v>
      </c>
      <c r="V144" s="12">
        <f t="shared" si="122"/>
        <v>7210.6426499999998</v>
      </c>
      <c r="W144" s="12">
        <f t="shared" si="123"/>
        <v>79317.069149999996</v>
      </c>
      <c r="X144" s="91">
        <v>1</v>
      </c>
      <c r="Y144" s="92">
        <f t="shared" si="116"/>
        <v>79317.069149999996</v>
      </c>
      <c r="Z144" s="43">
        <v>1</v>
      </c>
      <c r="AA144" s="12">
        <f t="shared" si="117"/>
        <v>79317.069149999996</v>
      </c>
    </row>
    <row r="145" spans="1:27" s="70" customFormat="1" ht="13.9" customHeight="1" x14ac:dyDescent="0.2">
      <c r="A145" s="29">
        <v>16</v>
      </c>
      <c r="B145" s="69" t="s">
        <v>156</v>
      </c>
      <c r="C145" s="86"/>
      <c r="F145" s="70">
        <v>2</v>
      </c>
      <c r="G145" s="86"/>
      <c r="H145" s="151" t="s">
        <v>21</v>
      </c>
      <c r="I145" s="161" t="s">
        <v>268</v>
      </c>
      <c r="J145" s="161" t="s">
        <v>351</v>
      </c>
      <c r="K145" s="63">
        <f t="shared" si="113"/>
        <v>72106.426500000001</v>
      </c>
      <c r="O145" s="92"/>
      <c r="Q145" s="92"/>
      <c r="V145" s="12">
        <f t="shared" si="122"/>
        <v>7210.6426499999998</v>
      </c>
      <c r="W145" s="12">
        <f t="shared" si="123"/>
        <v>79317.069149999996</v>
      </c>
      <c r="X145" s="91">
        <v>1</v>
      </c>
      <c r="Y145" s="92">
        <f t="shared" si="116"/>
        <v>79317.069149999996</v>
      </c>
      <c r="Z145" s="43">
        <v>1</v>
      </c>
      <c r="AA145" s="12">
        <f t="shared" si="117"/>
        <v>79317.069149999996</v>
      </c>
    </row>
    <row r="146" spans="1:27" s="70" customFormat="1" ht="13.9" customHeight="1" x14ac:dyDescent="0.2">
      <c r="A146" s="70">
        <v>17</v>
      </c>
      <c r="B146" s="69" t="s">
        <v>156</v>
      </c>
      <c r="C146" s="86"/>
      <c r="F146" s="70">
        <v>2</v>
      </c>
      <c r="G146" s="86"/>
      <c r="H146" s="151" t="s">
        <v>21</v>
      </c>
      <c r="I146" s="161" t="s">
        <v>268</v>
      </c>
      <c r="J146" s="161" t="s">
        <v>351</v>
      </c>
      <c r="K146" s="63">
        <f t="shared" si="113"/>
        <v>72106.426500000001</v>
      </c>
      <c r="O146" s="92"/>
      <c r="Q146" s="92"/>
      <c r="V146" s="12">
        <f t="shared" si="122"/>
        <v>7210.6426499999998</v>
      </c>
      <c r="W146" s="12">
        <f t="shared" si="123"/>
        <v>79317.069149999996</v>
      </c>
      <c r="X146" s="91">
        <v>1</v>
      </c>
      <c r="Y146" s="92">
        <f t="shared" si="116"/>
        <v>79317.069149999996</v>
      </c>
      <c r="Z146" s="43">
        <v>1</v>
      </c>
      <c r="AA146" s="12">
        <f t="shared" si="117"/>
        <v>79317.069149999996</v>
      </c>
    </row>
    <row r="147" spans="1:27" s="70" customFormat="1" ht="13.9" customHeight="1" x14ac:dyDescent="0.2">
      <c r="A147" s="29">
        <v>18</v>
      </c>
      <c r="B147" s="69" t="s">
        <v>185</v>
      </c>
      <c r="C147" s="86"/>
      <c r="F147" s="70">
        <v>4</v>
      </c>
      <c r="G147" s="86"/>
      <c r="H147" s="151" t="s">
        <v>21</v>
      </c>
      <c r="I147" s="161" t="s">
        <v>246</v>
      </c>
      <c r="J147" s="161" t="s">
        <v>351</v>
      </c>
      <c r="K147" s="63">
        <f t="shared" si="113"/>
        <v>74159.2785</v>
      </c>
      <c r="V147" s="12">
        <f t="shared" si="122"/>
        <v>7415.92785</v>
      </c>
      <c r="W147" s="12">
        <f t="shared" si="123"/>
        <v>81575.206349999993</v>
      </c>
      <c r="X147" s="91">
        <v>1</v>
      </c>
      <c r="Y147" s="92">
        <f t="shared" si="116"/>
        <v>81575.206349999993</v>
      </c>
      <c r="Z147" s="43">
        <v>1</v>
      </c>
      <c r="AA147" s="12">
        <f t="shared" si="117"/>
        <v>81575.206349999993</v>
      </c>
    </row>
    <row r="148" spans="1:27" s="70" customFormat="1" ht="13.9" customHeight="1" x14ac:dyDescent="0.2">
      <c r="A148" s="70">
        <v>19</v>
      </c>
      <c r="B148" s="69" t="s">
        <v>185</v>
      </c>
      <c r="C148" s="86"/>
      <c r="F148" s="70">
        <v>4</v>
      </c>
      <c r="G148" s="86"/>
      <c r="H148" s="151" t="s">
        <v>21</v>
      </c>
      <c r="I148" s="161" t="s">
        <v>246</v>
      </c>
      <c r="J148" s="161" t="s">
        <v>351</v>
      </c>
      <c r="K148" s="63">
        <f t="shared" si="113"/>
        <v>74159.2785</v>
      </c>
      <c r="V148" s="12">
        <f t="shared" si="122"/>
        <v>7415.92785</v>
      </c>
      <c r="W148" s="12">
        <f t="shared" si="123"/>
        <v>81575.206349999993</v>
      </c>
      <c r="X148" s="91">
        <v>1</v>
      </c>
      <c r="Y148" s="92">
        <f t="shared" si="116"/>
        <v>81575.206349999993</v>
      </c>
      <c r="Z148" s="43">
        <v>1</v>
      </c>
      <c r="AA148" s="12">
        <f t="shared" si="117"/>
        <v>81575.206349999993</v>
      </c>
    </row>
    <row r="149" spans="1:27" s="70" customFormat="1" ht="13.9" customHeight="1" x14ac:dyDescent="0.2">
      <c r="A149" s="29">
        <v>20</v>
      </c>
      <c r="B149" s="69" t="s">
        <v>157</v>
      </c>
      <c r="C149" s="86"/>
      <c r="F149" s="70">
        <v>4</v>
      </c>
      <c r="G149" s="86"/>
      <c r="H149" s="151" t="s">
        <v>21</v>
      </c>
      <c r="I149" s="161" t="s">
        <v>246</v>
      </c>
      <c r="J149" s="161" t="s">
        <v>351</v>
      </c>
      <c r="K149" s="63">
        <f t="shared" si="113"/>
        <v>74159.2785</v>
      </c>
      <c r="V149" s="12">
        <f t="shared" si="122"/>
        <v>7415.92785</v>
      </c>
      <c r="W149" s="12">
        <f t="shared" si="123"/>
        <v>81575.206349999993</v>
      </c>
      <c r="X149" s="91">
        <v>1</v>
      </c>
      <c r="Y149" s="92">
        <f t="shared" si="116"/>
        <v>81575.206349999993</v>
      </c>
      <c r="Z149" s="43">
        <v>1</v>
      </c>
      <c r="AA149" s="12">
        <f t="shared" si="117"/>
        <v>81575.206349999993</v>
      </c>
    </row>
    <row r="150" spans="1:27" s="69" customFormat="1" ht="13.9" customHeight="1" x14ac:dyDescent="0.2">
      <c r="A150" s="70">
        <v>21</v>
      </c>
      <c r="B150" s="69" t="s">
        <v>158</v>
      </c>
      <c r="C150" s="163"/>
      <c r="F150" s="69">
        <v>4</v>
      </c>
      <c r="G150" s="163"/>
      <c r="H150" s="163" t="s">
        <v>21</v>
      </c>
      <c r="I150" s="164" t="s">
        <v>246</v>
      </c>
      <c r="J150" s="161" t="s">
        <v>351</v>
      </c>
      <c r="K150" s="63">
        <f t="shared" si="113"/>
        <v>74159.2785</v>
      </c>
      <c r="V150" s="144">
        <f t="shared" si="122"/>
        <v>7415.92785</v>
      </c>
      <c r="W150" s="144">
        <f t="shared" si="123"/>
        <v>81575.206349999993</v>
      </c>
      <c r="X150" s="146">
        <v>1</v>
      </c>
      <c r="Y150" s="145">
        <f t="shared" si="116"/>
        <v>81575.206349999993</v>
      </c>
      <c r="Z150" s="43">
        <v>1</v>
      </c>
      <c r="AA150" s="12">
        <f t="shared" si="117"/>
        <v>81575.206349999993</v>
      </c>
    </row>
    <row r="151" spans="1:27" s="70" customFormat="1" ht="13.9" customHeight="1" x14ac:dyDescent="0.2">
      <c r="A151" s="29">
        <v>22</v>
      </c>
      <c r="B151" s="69" t="s">
        <v>159</v>
      </c>
      <c r="C151" s="86"/>
      <c r="F151" s="70">
        <v>4</v>
      </c>
      <c r="G151" s="86"/>
      <c r="H151" s="151" t="s">
        <v>21</v>
      </c>
      <c r="I151" s="161" t="s">
        <v>246</v>
      </c>
      <c r="J151" s="161" t="s">
        <v>351</v>
      </c>
      <c r="K151" s="63">
        <f t="shared" si="113"/>
        <v>74159.2785</v>
      </c>
      <c r="V151" s="12">
        <f t="shared" si="122"/>
        <v>7415.92785</v>
      </c>
      <c r="W151" s="12">
        <f t="shared" si="123"/>
        <v>81575.206349999993</v>
      </c>
      <c r="X151" s="91">
        <v>1</v>
      </c>
      <c r="Y151" s="92">
        <f t="shared" si="116"/>
        <v>81575.206349999993</v>
      </c>
      <c r="Z151" s="43">
        <v>1</v>
      </c>
      <c r="AA151" s="12">
        <f t="shared" si="117"/>
        <v>81575.206349999993</v>
      </c>
    </row>
    <row r="152" spans="1:27" s="70" customFormat="1" ht="13.9" customHeight="1" x14ac:dyDescent="0.2">
      <c r="A152" s="70">
        <v>23</v>
      </c>
      <c r="B152" s="69" t="s">
        <v>160</v>
      </c>
      <c r="C152" s="86"/>
      <c r="F152" s="70">
        <v>2</v>
      </c>
      <c r="G152" s="86"/>
      <c r="H152" s="151" t="s">
        <v>21</v>
      </c>
      <c r="I152" s="161" t="s">
        <v>268</v>
      </c>
      <c r="J152" s="161" t="s">
        <v>351</v>
      </c>
      <c r="K152" s="63">
        <f t="shared" si="113"/>
        <v>72106.426500000001</v>
      </c>
      <c r="V152" s="12">
        <f t="shared" si="122"/>
        <v>7210.6426499999998</v>
      </c>
      <c r="W152" s="12">
        <f t="shared" si="123"/>
        <v>79317.069149999996</v>
      </c>
      <c r="X152" s="91">
        <v>1</v>
      </c>
      <c r="Y152" s="92">
        <f t="shared" si="116"/>
        <v>79317.069149999996</v>
      </c>
      <c r="Z152" s="43">
        <v>1</v>
      </c>
      <c r="AA152" s="12">
        <f t="shared" si="117"/>
        <v>79317.069149999996</v>
      </c>
    </row>
    <row r="153" spans="1:27" s="70" customFormat="1" ht="13.9" customHeight="1" x14ac:dyDescent="0.2">
      <c r="A153" s="29">
        <v>24</v>
      </c>
      <c r="B153" s="69" t="s">
        <v>160</v>
      </c>
      <c r="C153" s="86"/>
      <c r="F153" s="70">
        <v>2</v>
      </c>
      <c r="G153" s="86"/>
      <c r="H153" s="151" t="s">
        <v>21</v>
      </c>
      <c r="I153" s="161" t="s">
        <v>268</v>
      </c>
      <c r="J153" s="161" t="s">
        <v>351</v>
      </c>
      <c r="K153" s="63">
        <f t="shared" si="113"/>
        <v>72106.426500000001</v>
      </c>
      <c r="V153" s="12">
        <f t="shared" si="122"/>
        <v>7210.6426499999998</v>
      </c>
      <c r="W153" s="12">
        <f t="shared" si="123"/>
        <v>79317.069149999996</v>
      </c>
      <c r="X153" s="91">
        <v>1</v>
      </c>
      <c r="Y153" s="92">
        <f t="shared" si="116"/>
        <v>79317.069149999996</v>
      </c>
      <c r="Z153" s="43">
        <v>1</v>
      </c>
      <c r="AA153" s="12">
        <f t="shared" si="117"/>
        <v>79317.069149999996</v>
      </c>
    </row>
    <row r="154" spans="1:27" s="70" customFormat="1" ht="13.9" customHeight="1" x14ac:dyDescent="0.2">
      <c r="A154" s="70">
        <v>25</v>
      </c>
      <c r="B154" s="69" t="s">
        <v>160</v>
      </c>
      <c r="C154" s="86"/>
      <c r="F154" s="70">
        <v>2</v>
      </c>
      <c r="G154" s="86"/>
      <c r="H154" s="151" t="s">
        <v>21</v>
      </c>
      <c r="I154" s="161" t="s">
        <v>268</v>
      </c>
      <c r="J154" s="161" t="s">
        <v>351</v>
      </c>
      <c r="K154" s="63">
        <f t="shared" si="113"/>
        <v>72106.426500000001</v>
      </c>
      <c r="V154" s="12">
        <f t="shared" si="122"/>
        <v>7210.6426499999998</v>
      </c>
      <c r="W154" s="12">
        <f t="shared" si="123"/>
        <v>79317.069149999996</v>
      </c>
      <c r="X154" s="91">
        <v>1</v>
      </c>
      <c r="Y154" s="92">
        <f t="shared" si="116"/>
        <v>79317.069149999996</v>
      </c>
      <c r="Z154" s="43">
        <v>1</v>
      </c>
      <c r="AA154" s="12">
        <f t="shared" si="117"/>
        <v>79317.069149999996</v>
      </c>
    </row>
    <row r="155" spans="1:27" s="70" customFormat="1" ht="13.9" customHeight="1" x14ac:dyDescent="0.2">
      <c r="A155" s="29">
        <v>26</v>
      </c>
      <c r="B155" s="69" t="s">
        <v>160</v>
      </c>
      <c r="C155" s="86"/>
      <c r="F155" s="70">
        <v>2</v>
      </c>
      <c r="G155" s="86"/>
      <c r="H155" s="151" t="s">
        <v>21</v>
      </c>
      <c r="I155" s="161" t="s">
        <v>268</v>
      </c>
      <c r="J155" s="161" t="s">
        <v>351</v>
      </c>
      <c r="K155" s="63">
        <f t="shared" si="113"/>
        <v>72106.426500000001</v>
      </c>
      <c r="V155" s="12">
        <f t="shared" si="122"/>
        <v>7210.6426499999998</v>
      </c>
      <c r="W155" s="12">
        <f t="shared" si="123"/>
        <v>79317.069149999996</v>
      </c>
      <c r="X155" s="91">
        <v>1</v>
      </c>
      <c r="Y155" s="92">
        <f t="shared" si="116"/>
        <v>79317.069149999996</v>
      </c>
      <c r="Z155" s="43">
        <v>1</v>
      </c>
      <c r="AA155" s="12">
        <f t="shared" si="117"/>
        <v>79317.069149999996</v>
      </c>
    </row>
    <row r="156" spans="1:27" s="70" customFormat="1" ht="13.9" customHeight="1" x14ac:dyDescent="0.2">
      <c r="A156" s="70">
        <v>27</v>
      </c>
      <c r="B156" s="69" t="s">
        <v>160</v>
      </c>
      <c r="C156" s="86"/>
      <c r="F156" s="70">
        <v>2</v>
      </c>
      <c r="G156" s="86"/>
      <c r="H156" s="151" t="s">
        <v>21</v>
      </c>
      <c r="I156" s="161" t="s">
        <v>268</v>
      </c>
      <c r="J156" s="161" t="s">
        <v>351</v>
      </c>
      <c r="K156" s="63">
        <f t="shared" si="113"/>
        <v>72106.426500000001</v>
      </c>
      <c r="V156" s="12">
        <f t="shared" ref="V156" si="124">(K156+M156)*10/100</f>
        <v>7210.6426499999998</v>
      </c>
      <c r="W156" s="12">
        <f t="shared" ref="W156" si="125">K156+M156+O156+Q156+S156+U156+V156</f>
        <v>79317.069149999996</v>
      </c>
      <c r="X156" s="91">
        <v>0.75</v>
      </c>
      <c r="Y156" s="92">
        <f t="shared" si="116"/>
        <v>59487.801862499997</v>
      </c>
      <c r="Z156" s="43">
        <v>1</v>
      </c>
      <c r="AA156" s="12">
        <f t="shared" si="117"/>
        <v>59487.801862499997</v>
      </c>
    </row>
    <row r="157" spans="1:27" s="70" customFormat="1" ht="23.45" customHeight="1" x14ac:dyDescent="0.2">
      <c r="A157" s="29">
        <v>28</v>
      </c>
      <c r="B157" s="69" t="s">
        <v>161</v>
      </c>
      <c r="C157" s="86"/>
      <c r="F157" s="70">
        <v>2</v>
      </c>
      <c r="G157" s="86"/>
      <c r="H157" s="151" t="s">
        <v>21</v>
      </c>
      <c r="I157" s="161" t="s">
        <v>268</v>
      </c>
      <c r="J157" s="161" t="s">
        <v>351</v>
      </c>
      <c r="K157" s="63">
        <f t="shared" si="113"/>
        <v>72106.426500000001</v>
      </c>
      <c r="V157" s="12">
        <f t="shared" si="122"/>
        <v>7210.6426499999998</v>
      </c>
      <c r="W157" s="12">
        <f t="shared" si="123"/>
        <v>79317.069149999996</v>
      </c>
      <c r="X157" s="91">
        <v>1</v>
      </c>
      <c r="Y157" s="92">
        <f t="shared" si="116"/>
        <v>79317.069149999996</v>
      </c>
      <c r="Z157" s="43">
        <v>1</v>
      </c>
      <c r="AA157" s="12">
        <f t="shared" si="117"/>
        <v>79317.069149999996</v>
      </c>
    </row>
    <row r="158" spans="1:27" s="70" customFormat="1" ht="13.9" customHeight="1" x14ac:dyDescent="0.2">
      <c r="A158" s="70">
        <v>29</v>
      </c>
      <c r="B158" s="69" t="s">
        <v>162</v>
      </c>
      <c r="C158" s="86"/>
      <c r="F158" s="70">
        <v>4</v>
      </c>
      <c r="G158" s="86"/>
      <c r="H158" s="151" t="s">
        <v>21</v>
      </c>
      <c r="I158" s="161" t="s">
        <v>246</v>
      </c>
      <c r="J158" s="161" t="s">
        <v>351</v>
      </c>
      <c r="K158" s="63">
        <f t="shared" si="113"/>
        <v>74159.2785</v>
      </c>
      <c r="V158" s="12">
        <f t="shared" si="122"/>
        <v>7415.92785</v>
      </c>
      <c r="W158" s="12">
        <f t="shared" si="123"/>
        <v>81575.206349999993</v>
      </c>
      <c r="X158" s="91">
        <v>1</v>
      </c>
      <c r="Y158" s="92">
        <f t="shared" si="116"/>
        <v>81575.206349999993</v>
      </c>
      <c r="Z158" s="43">
        <v>1</v>
      </c>
      <c r="AA158" s="12">
        <f t="shared" si="117"/>
        <v>81575.206349999993</v>
      </c>
    </row>
    <row r="159" spans="1:27" s="70" customFormat="1" ht="13.9" customHeight="1" x14ac:dyDescent="0.2">
      <c r="A159" s="29">
        <v>30</v>
      </c>
      <c r="B159" s="69" t="s">
        <v>163</v>
      </c>
      <c r="C159" s="86"/>
      <c r="F159" s="70">
        <v>4</v>
      </c>
      <c r="G159" s="86"/>
      <c r="H159" s="151" t="s">
        <v>21</v>
      </c>
      <c r="I159" s="161" t="s">
        <v>246</v>
      </c>
      <c r="J159" s="161" t="s">
        <v>351</v>
      </c>
      <c r="K159" s="63">
        <f t="shared" si="113"/>
        <v>74159.2785</v>
      </c>
      <c r="V159" s="12">
        <f t="shared" si="122"/>
        <v>7415.92785</v>
      </c>
      <c r="W159" s="12">
        <f t="shared" si="123"/>
        <v>81575.206349999993</v>
      </c>
      <c r="X159" s="91">
        <v>1</v>
      </c>
      <c r="Y159" s="92">
        <f t="shared" si="116"/>
        <v>81575.206349999993</v>
      </c>
      <c r="Z159" s="43">
        <v>1</v>
      </c>
      <c r="AA159" s="12">
        <f t="shared" si="117"/>
        <v>81575.206349999993</v>
      </c>
    </row>
    <row r="160" spans="1:27" s="70" customFormat="1" ht="13.9" customHeight="1" x14ac:dyDescent="0.2">
      <c r="A160" s="70">
        <v>31</v>
      </c>
      <c r="B160" s="69" t="s">
        <v>163</v>
      </c>
      <c r="C160" s="86"/>
      <c r="F160" s="70">
        <v>4</v>
      </c>
      <c r="G160" s="86"/>
      <c r="H160" s="151" t="s">
        <v>21</v>
      </c>
      <c r="I160" s="161" t="s">
        <v>246</v>
      </c>
      <c r="J160" s="161" t="s">
        <v>351</v>
      </c>
      <c r="K160" s="63">
        <f t="shared" si="113"/>
        <v>74159.2785</v>
      </c>
      <c r="V160" s="12">
        <f t="shared" si="122"/>
        <v>7415.92785</v>
      </c>
      <c r="W160" s="12">
        <f t="shared" si="123"/>
        <v>81575.206349999993</v>
      </c>
      <c r="X160" s="91">
        <v>1</v>
      </c>
      <c r="Y160" s="92">
        <f t="shared" si="116"/>
        <v>81575.206349999993</v>
      </c>
      <c r="Z160" s="43">
        <v>1</v>
      </c>
      <c r="AA160" s="12">
        <f t="shared" si="117"/>
        <v>81575.206349999993</v>
      </c>
    </row>
    <row r="161" spans="1:27" s="70" customFormat="1" ht="13.9" customHeight="1" x14ac:dyDescent="0.2">
      <c r="A161" s="70">
        <v>33</v>
      </c>
      <c r="B161" s="69" t="s">
        <v>164</v>
      </c>
      <c r="C161" s="86"/>
      <c r="F161" s="70">
        <v>2</v>
      </c>
      <c r="G161" s="86"/>
      <c r="H161" s="151" t="s">
        <v>21</v>
      </c>
      <c r="I161" s="161" t="s">
        <v>268</v>
      </c>
      <c r="J161" s="161" t="s">
        <v>351</v>
      </c>
      <c r="K161" s="63">
        <f t="shared" si="113"/>
        <v>72106.426500000001</v>
      </c>
      <c r="V161" s="12">
        <f t="shared" si="122"/>
        <v>7210.6426499999998</v>
      </c>
      <c r="W161" s="12">
        <f t="shared" si="123"/>
        <v>79317.069149999996</v>
      </c>
      <c r="X161" s="91">
        <v>1</v>
      </c>
      <c r="Y161" s="92">
        <f t="shared" si="116"/>
        <v>79317.069149999996</v>
      </c>
      <c r="Z161" s="43">
        <v>1</v>
      </c>
      <c r="AA161" s="12">
        <f t="shared" si="117"/>
        <v>79317.069149999996</v>
      </c>
    </row>
    <row r="162" spans="1:27" s="70" customFormat="1" ht="13.9" customHeight="1" x14ac:dyDescent="0.2">
      <c r="A162" s="29">
        <v>34</v>
      </c>
      <c r="B162" s="69" t="s">
        <v>164</v>
      </c>
      <c r="C162" s="86"/>
      <c r="F162" s="70">
        <v>2</v>
      </c>
      <c r="G162" s="86"/>
      <c r="H162" s="151" t="s">
        <v>21</v>
      </c>
      <c r="I162" s="161" t="s">
        <v>268</v>
      </c>
      <c r="J162" s="161" t="s">
        <v>351</v>
      </c>
      <c r="K162" s="63">
        <f t="shared" si="113"/>
        <v>72106.426500000001</v>
      </c>
      <c r="V162" s="12">
        <f t="shared" si="122"/>
        <v>7210.6426499999998</v>
      </c>
      <c r="W162" s="12">
        <f t="shared" si="123"/>
        <v>79317.069149999996</v>
      </c>
      <c r="X162" s="91">
        <v>1</v>
      </c>
      <c r="Y162" s="92">
        <f t="shared" si="116"/>
        <v>79317.069149999996</v>
      </c>
      <c r="Z162" s="43">
        <v>1</v>
      </c>
      <c r="AA162" s="12">
        <f t="shared" si="117"/>
        <v>79317.069149999996</v>
      </c>
    </row>
    <row r="163" spans="1:27" s="70" customFormat="1" ht="13.9" customHeight="1" x14ac:dyDescent="0.2">
      <c r="A163" s="70">
        <v>35</v>
      </c>
      <c r="B163" s="69" t="s">
        <v>164</v>
      </c>
      <c r="C163" s="86"/>
      <c r="F163" s="70">
        <v>2</v>
      </c>
      <c r="G163" s="86"/>
      <c r="H163" s="151" t="s">
        <v>21</v>
      </c>
      <c r="I163" s="161" t="s">
        <v>268</v>
      </c>
      <c r="J163" s="161" t="s">
        <v>351</v>
      </c>
      <c r="K163" s="63">
        <f t="shared" si="113"/>
        <v>72106.426500000001</v>
      </c>
      <c r="V163" s="12">
        <f t="shared" si="122"/>
        <v>7210.6426499999998</v>
      </c>
      <c r="W163" s="12">
        <f t="shared" si="123"/>
        <v>79317.069149999996</v>
      </c>
      <c r="X163" s="91">
        <v>1</v>
      </c>
      <c r="Y163" s="92">
        <f t="shared" si="116"/>
        <v>79317.069149999996</v>
      </c>
      <c r="Z163" s="43">
        <v>1</v>
      </c>
      <c r="AA163" s="12">
        <f t="shared" si="117"/>
        <v>79317.069149999996</v>
      </c>
    </row>
    <row r="164" spans="1:27" s="70" customFormat="1" ht="13.9" customHeight="1" x14ac:dyDescent="0.2">
      <c r="A164" s="29">
        <v>36</v>
      </c>
      <c r="B164" s="69" t="s">
        <v>165</v>
      </c>
      <c r="C164" s="86"/>
      <c r="F164" s="70">
        <v>5</v>
      </c>
      <c r="G164" s="86"/>
      <c r="H164" s="151" t="s">
        <v>21</v>
      </c>
      <c r="I164" s="161" t="s">
        <v>260</v>
      </c>
      <c r="J164" s="161" t="s">
        <v>351</v>
      </c>
      <c r="K164" s="63">
        <f t="shared" si="113"/>
        <v>74929.097999999998</v>
      </c>
      <c r="O164" s="92"/>
      <c r="P164" s="70">
        <v>20</v>
      </c>
      <c r="Q164" s="39">
        <f t="shared" ref="Q164" si="126">H164*P164/100</f>
        <v>3539.4</v>
      </c>
      <c r="V164" s="12">
        <f t="shared" si="122"/>
        <v>7492.9097999999994</v>
      </c>
      <c r="W164" s="12">
        <f t="shared" si="123"/>
        <v>85961.407799999986</v>
      </c>
      <c r="X164" s="91">
        <v>0.25</v>
      </c>
      <c r="Y164" s="92">
        <f t="shared" si="116"/>
        <v>21490.351949999997</v>
      </c>
      <c r="Z164" s="43">
        <v>1</v>
      </c>
      <c r="AA164" s="12">
        <f t="shared" si="117"/>
        <v>21490.351949999997</v>
      </c>
    </row>
    <row r="165" spans="1:27" s="89" customFormat="1" ht="13.5" customHeight="1" x14ac:dyDescent="0.2">
      <c r="B165" s="71" t="s">
        <v>8</v>
      </c>
      <c r="C165" s="165"/>
      <c r="D165" s="112"/>
      <c r="E165" s="112"/>
      <c r="F165" s="112"/>
      <c r="G165" s="166"/>
      <c r="H165" s="165"/>
      <c r="I165" s="167"/>
      <c r="J165" s="167"/>
      <c r="K165" s="148">
        <f>SUM(K132:K164)</f>
        <v>2675621.8179000011</v>
      </c>
      <c r="L165" s="112"/>
      <c r="M165" s="112">
        <f>SUM(M132:M164)</f>
        <v>38615.738849999994</v>
      </c>
      <c r="N165" s="112"/>
      <c r="O165" s="148">
        <f>SUM(O132:O164)</f>
        <v>0</v>
      </c>
      <c r="P165" s="112"/>
      <c r="Q165" s="112">
        <f>SUM(Q132:Q164)</f>
        <v>3539.4</v>
      </c>
      <c r="S165" s="148">
        <f>SUM(S132:S164)</f>
        <v>0</v>
      </c>
      <c r="T165" s="112"/>
      <c r="U165" s="148">
        <f>SUM(U132:U164)</f>
        <v>7078.8</v>
      </c>
      <c r="V165" s="148">
        <f>SUM(V132:V164)</f>
        <v>271423.75567500002</v>
      </c>
      <c r="W165" s="148">
        <f>SUM(W132:W164)</f>
        <v>2996279.5124249998</v>
      </c>
      <c r="X165" s="168">
        <f>SUM(X132:X164)</f>
        <v>31.25</v>
      </c>
      <c r="Y165" s="148">
        <f>SUM(Y132:Y164)</f>
        <v>2752689.26653125</v>
      </c>
      <c r="Z165" s="148"/>
      <c r="AA165" s="148">
        <f>SUM(AA132:AA164)</f>
        <v>2752689.26653125</v>
      </c>
    </row>
    <row r="166" spans="1:27" s="1" customFormat="1" x14ac:dyDescent="0.2">
      <c r="A166" s="188" t="s">
        <v>130</v>
      </c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09"/>
      <c r="AA166" s="109"/>
    </row>
    <row r="167" spans="1:27" s="102" customFormat="1" x14ac:dyDescent="0.2">
      <c r="A167" s="102">
        <v>1</v>
      </c>
      <c r="B167" s="69" t="s">
        <v>4</v>
      </c>
      <c r="C167" s="169" t="s">
        <v>110</v>
      </c>
      <c r="D167" s="70"/>
      <c r="E167" s="70"/>
      <c r="F167" s="70">
        <v>4</v>
      </c>
      <c r="G167" s="86"/>
      <c r="H167" s="151" t="s">
        <v>21</v>
      </c>
      <c r="I167" s="170">
        <v>2.89</v>
      </c>
      <c r="J167" s="161" t="s">
        <v>351</v>
      </c>
      <c r="K167" s="63">
        <f t="shared" ref="K167:K170" si="127">H167*I167*J167</f>
        <v>74159.2785</v>
      </c>
      <c r="L167" s="70"/>
      <c r="M167" s="70"/>
      <c r="N167" s="70"/>
      <c r="O167" s="70"/>
      <c r="P167" s="70">
        <v>0</v>
      </c>
      <c r="Q167" s="39">
        <f t="shared" ref="Q167:Q170" si="128">H167*P167/100</f>
        <v>0</v>
      </c>
      <c r="R167" s="70">
        <v>0</v>
      </c>
      <c r="S167" s="161">
        <f>H167*R167/100</f>
        <v>0</v>
      </c>
      <c r="T167" s="89">
        <v>20</v>
      </c>
      <c r="U167" s="92">
        <f>T167*H167/100</f>
        <v>3539.4</v>
      </c>
      <c r="V167" s="12">
        <f t="shared" ref="V167:V170" si="129">(K167+M167)/10</f>
        <v>7415.92785</v>
      </c>
      <c r="W167" s="90">
        <f t="shared" ref="W167:W170" si="130">K167+M167+O167+Q167+S167+U167+V167</f>
        <v>85114.606349999987</v>
      </c>
      <c r="X167" s="91">
        <v>0.75</v>
      </c>
      <c r="Y167" s="92">
        <f t="shared" ref="Y167:Y170" si="131">W167*X167</f>
        <v>63835.95476249999</v>
      </c>
      <c r="Z167" s="43">
        <v>1</v>
      </c>
      <c r="AA167" s="12">
        <f>Y167*Z167</f>
        <v>63835.95476249999</v>
      </c>
    </row>
    <row r="168" spans="1:27" s="102" customFormat="1" x14ac:dyDescent="0.2">
      <c r="A168" s="102">
        <v>2</v>
      </c>
      <c r="B168" s="69" t="s">
        <v>4</v>
      </c>
      <c r="C168" s="169" t="s">
        <v>110</v>
      </c>
      <c r="D168" s="70"/>
      <c r="E168" s="70"/>
      <c r="F168" s="70">
        <v>4</v>
      </c>
      <c r="G168" s="86"/>
      <c r="H168" s="151" t="s">
        <v>21</v>
      </c>
      <c r="I168" s="170">
        <v>2.89</v>
      </c>
      <c r="J168" s="161" t="s">
        <v>351</v>
      </c>
      <c r="K168" s="63">
        <f t="shared" si="127"/>
        <v>74159.2785</v>
      </c>
      <c r="L168" s="70"/>
      <c r="M168" s="70"/>
      <c r="N168" s="70"/>
      <c r="O168" s="70"/>
      <c r="P168" s="70">
        <v>0</v>
      </c>
      <c r="Q168" s="39">
        <f t="shared" si="128"/>
        <v>0</v>
      </c>
      <c r="R168" s="70">
        <v>0</v>
      </c>
      <c r="S168" s="161">
        <f>H168*R168/100</f>
        <v>0</v>
      </c>
      <c r="T168" s="89">
        <v>20</v>
      </c>
      <c r="U168" s="92">
        <f>T168*H168/100</f>
        <v>3539.4</v>
      </c>
      <c r="V168" s="12">
        <f t="shared" si="129"/>
        <v>7415.92785</v>
      </c>
      <c r="W168" s="90">
        <f t="shared" si="130"/>
        <v>85114.606349999987</v>
      </c>
      <c r="X168" s="91">
        <v>0.75</v>
      </c>
      <c r="Y168" s="92">
        <f t="shared" si="131"/>
        <v>63835.95476249999</v>
      </c>
      <c r="Z168" s="43">
        <v>1</v>
      </c>
      <c r="AA168" s="12">
        <f>Y168*Z168</f>
        <v>63835.95476249999</v>
      </c>
    </row>
    <row r="169" spans="1:27" s="102" customFormat="1" x14ac:dyDescent="0.2">
      <c r="A169" s="102">
        <v>3</v>
      </c>
      <c r="B169" s="69" t="s">
        <v>4</v>
      </c>
      <c r="C169" s="169" t="s">
        <v>110</v>
      </c>
      <c r="D169" s="70"/>
      <c r="E169" s="70"/>
      <c r="F169" s="70">
        <v>4</v>
      </c>
      <c r="G169" s="86"/>
      <c r="H169" s="151" t="s">
        <v>21</v>
      </c>
      <c r="I169" s="170">
        <v>2.89</v>
      </c>
      <c r="J169" s="161" t="s">
        <v>351</v>
      </c>
      <c r="K169" s="63">
        <f t="shared" si="127"/>
        <v>74159.2785</v>
      </c>
      <c r="L169" s="70"/>
      <c r="M169" s="70"/>
      <c r="N169" s="70"/>
      <c r="O169" s="70"/>
      <c r="P169" s="70">
        <v>0</v>
      </c>
      <c r="Q169" s="39">
        <f t="shared" ref="Q169" si="132">H169*P169/100</f>
        <v>0</v>
      </c>
      <c r="R169" s="70">
        <v>0</v>
      </c>
      <c r="S169" s="161">
        <f>H169*R169/100</f>
        <v>0</v>
      </c>
      <c r="T169" s="89">
        <v>20</v>
      </c>
      <c r="U169" s="92">
        <f>T169*H169/100</f>
        <v>3539.4</v>
      </c>
      <c r="V169" s="12">
        <f t="shared" ref="V169" si="133">(K169+M169)/10</f>
        <v>7415.92785</v>
      </c>
      <c r="W169" s="90">
        <f t="shared" ref="W169" si="134">K169+M169+O169+Q169+S169+U169+V169</f>
        <v>85114.606349999987</v>
      </c>
      <c r="X169" s="91">
        <v>1</v>
      </c>
      <c r="Y169" s="92">
        <f t="shared" ref="Y169" si="135">W169*X169</f>
        <v>85114.606349999987</v>
      </c>
      <c r="Z169" s="43">
        <v>1</v>
      </c>
      <c r="AA169" s="12">
        <f>Y169*Z169</f>
        <v>85114.606349999987</v>
      </c>
    </row>
    <row r="170" spans="1:27" s="102" customFormat="1" x14ac:dyDescent="0.2">
      <c r="A170" s="102">
        <v>3</v>
      </c>
      <c r="B170" s="69" t="s">
        <v>4</v>
      </c>
      <c r="C170" s="169" t="s">
        <v>109</v>
      </c>
      <c r="D170" s="70"/>
      <c r="E170" s="70"/>
      <c r="F170" s="70">
        <v>4</v>
      </c>
      <c r="G170" s="86"/>
      <c r="H170" s="151" t="s">
        <v>21</v>
      </c>
      <c r="I170" s="170">
        <v>2.89</v>
      </c>
      <c r="J170" s="161" t="s">
        <v>351</v>
      </c>
      <c r="K170" s="63">
        <f t="shared" si="127"/>
        <v>74159.2785</v>
      </c>
      <c r="L170" s="70"/>
      <c r="M170" s="70"/>
      <c r="N170" s="70"/>
      <c r="O170" s="70"/>
      <c r="P170" s="70">
        <v>0</v>
      </c>
      <c r="Q170" s="39">
        <f t="shared" si="128"/>
        <v>0</v>
      </c>
      <c r="R170" s="70">
        <v>0</v>
      </c>
      <c r="S170" s="161">
        <f>H170*R170/100</f>
        <v>0</v>
      </c>
      <c r="T170" s="89">
        <v>35</v>
      </c>
      <c r="U170" s="92">
        <f>T170*H170/100</f>
        <v>6193.95</v>
      </c>
      <c r="V170" s="12">
        <f t="shared" si="129"/>
        <v>7415.92785</v>
      </c>
      <c r="W170" s="90">
        <f t="shared" si="130"/>
        <v>87769.156350000005</v>
      </c>
      <c r="X170" s="91">
        <v>1</v>
      </c>
      <c r="Y170" s="92">
        <f t="shared" si="131"/>
        <v>87769.156350000005</v>
      </c>
      <c r="Z170" s="43">
        <v>1</v>
      </c>
      <c r="AA170" s="12">
        <f>Y170*Z170</f>
        <v>87769.156350000005</v>
      </c>
    </row>
    <row r="171" spans="1:27" s="89" customFormat="1" ht="15" customHeight="1" x14ac:dyDescent="0.2">
      <c r="B171" s="126" t="s">
        <v>8</v>
      </c>
      <c r="C171" s="165"/>
      <c r="D171" s="112"/>
      <c r="E171" s="112"/>
      <c r="F171" s="112"/>
      <c r="G171" s="165"/>
      <c r="H171" s="165"/>
      <c r="I171" s="167"/>
      <c r="J171" s="167"/>
      <c r="K171" s="148">
        <f>SUM(K167:K170)</f>
        <v>296637.114</v>
      </c>
      <c r="L171" s="148"/>
      <c r="M171" s="148"/>
      <c r="N171" s="148"/>
      <c r="O171" s="148">
        <f>SUM(O167:O170)</f>
        <v>0</v>
      </c>
      <c r="P171" s="148"/>
      <c r="Q171" s="148">
        <f>SUM(Q167:Q170)</f>
        <v>0</v>
      </c>
      <c r="R171" s="148"/>
      <c r="S171" s="148">
        <f>SUM(S167:S170)</f>
        <v>0</v>
      </c>
      <c r="T171" s="148"/>
      <c r="U171" s="148">
        <f>SUM(U167:U170)</f>
        <v>16812.150000000001</v>
      </c>
      <c r="V171" s="148">
        <f>SUM(V167:V170)</f>
        <v>29663.7114</v>
      </c>
      <c r="W171" s="148">
        <f>SUM(W167:W170)</f>
        <v>343112.9754</v>
      </c>
      <c r="X171" s="168">
        <f>SUM(X167:X170)</f>
        <v>3.5</v>
      </c>
      <c r="Y171" s="148">
        <f>SUM(Y167:Y170)</f>
        <v>300555.67222499999</v>
      </c>
      <c r="Z171" s="148"/>
      <c r="AA171" s="148">
        <f t="shared" ref="AA171" si="136">SUM(AA167:AA170)</f>
        <v>300555.67222499999</v>
      </c>
    </row>
    <row r="172" spans="1:27" s="1" customFormat="1" x14ac:dyDescent="0.2">
      <c r="A172" s="188" t="s">
        <v>272</v>
      </c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09"/>
      <c r="AA172" s="109"/>
    </row>
    <row r="173" spans="1:27" s="89" customFormat="1" ht="10.9" customHeight="1" x14ac:dyDescent="0.2">
      <c r="B173" s="126"/>
      <c r="C173" s="165"/>
      <c r="D173" s="112"/>
      <c r="E173" s="112"/>
      <c r="F173" s="112"/>
      <c r="G173" s="165"/>
      <c r="H173" s="165"/>
      <c r="I173" s="167"/>
      <c r="J173" s="167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68"/>
      <c r="Y173" s="148"/>
      <c r="Z173" s="148"/>
      <c r="AA173" s="148"/>
    </row>
    <row r="174" spans="1:27" s="70" customFormat="1" ht="24" customHeight="1" x14ac:dyDescent="0.2">
      <c r="A174" s="89">
        <v>1</v>
      </c>
      <c r="B174" s="69" t="s">
        <v>152</v>
      </c>
      <c r="C174" s="86"/>
      <c r="D174" s="27" t="s">
        <v>213</v>
      </c>
      <c r="E174" s="27">
        <v>2</v>
      </c>
      <c r="F174" s="34"/>
      <c r="G174" s="86" t="s">
        <v>464</v>
      </c>
      <c r="H174" s="151" t="s">
        <v>21</v>
      </c>
      <c r="I174" s="161" t="s">
        <v>303</v>
      </c>
      <c r="J174" s="161" t="s">
        <v>351</v>
      </c>
      <c r="K174" s="63">
        <f t="shared" ref="K174:K176" si="137">H174*I174*J174</f>
        <v>115729.5315</v>
      </c>
      <c r="P174" s="70">
        <v>0</v>
      </c>
      <c r="Q174" s="92">
        <f>P174*H174/100</f>
        <v>0</v>
      </c>
      <c r="V174" s="12">
        <f t="shared" ref="V174:V176" si="138">(K174+M174)*10/100</f>
        <v>11572.953149999999</v>
      </c>
      <c r="W174" s="12">
        <f t="shared" ref="W174:W176" si="139">K174+M174+O174+Q174+S174+U174+V174</f>
        <v>127302.48465</v>
      </c>
      <c r="X174" s="91">
        <v>1</v>
      </c>
      <c r="Y174" s="92">
        <f t="shared" ref="Y174:Y176" si="140">W174*X174</f>
        <v>127302.48465</v>
      </c>
      <c r="Z174" s="43">
        <v>1</v>
      </c>
      <c r="AA174" s="12">
        <f>Y174*Z174</f>
        <v>127302.48465</v>
      </c>
    </row>
    <row r="175" spans="1:27" s="70" customFormat="1" ht="12.75" customHeight="1" x14ac:dyDescent="0.2">
      <c r="A175" s="89">
        <v>2</v>
      </c>
      <c r="B175" s="69" t="s">
        <v>199</v>
      </c>
      <c r="C175" s="86"/>
      <c r="D175" s="34" t="s">
        <v>196</v>
      </c>
      <c r="E175" s="34"/>
      <c r="F175" s="34"/>
      <c r="G175" s="86" t="s">
        <v>425</v>
      </c>
      <c r="H175" s="151" t="s">
        <v>21</v>
      </c>
      <c r="I175" s="161" t="s">
        <v>326</v>
      </c>
      <c r="J175" s="161" t="s">
        <v>351</v>
      </c>
      <c r="K175" s="63">
        <f t="shared" ref="K175" si="141">H175*I175*J175</f>
        <v>81087.65400000001</v>
      </c>
      <c r="P175" s="70">
        <v>0</v>
      </c>
      <c r="Q175" s="92">
        <f>P175*H175/100</f>
        <v>0</v>
      </c>
      <c r="V175" s="12">
        <f t="shared" ref="V175" si="142">(K175+M175)*10/100</f>
        <v>8108.7654000000002</v>
      </c>
      <c r="W175" s="12">
        <f t="shared" ref="W175" si="143">K175+M175+O175+Q175+S175+U175+V175</f>
        <v>89196.419400000013</v>
      </c>
      <c r="X175" s="91">
        <v>0.5</v>
      </c>
      <c r="Y175" s="92">
        <f t="shared" ref="Y175" si="144">W175*X175</f>
        <v>44598.209700000007</v>
      </c>
      <c r="Z175" s="43">
        <v>1</v>
      </c>
      <c r="AA175" s="12">
        <f>Y175*Z175</f>
        <v>44598.209700000007</v>
      </c>
    </row>
    <row r="176" spans="1:27" s="70" customFormat="1" ht="12.75" customHeight="1" x14ac:dyDescent="0.2">
      <c r="A176" s="89">
        <v>3</v>
      </c>
      <c r="B176" s="69" t="s">
        <v>199</v>
      </c>
      <c r="C176" s="86"/>
      <c r="D176" s="34" t="s">
        <v>196</v>
      </c>
      <c r="E176" s="34"/>
      <c r="F176" s="34"/>
      <c r="G176" s="86" t="s">
        <v>425</v>
      </c>
      <c r="H176" s="151" t="s">
        <v>21</v>
      </c>
      <c r="I176" s="161" t="s">
        <v>326</v>
      </c>
      <c r="J176" s="161" t="s">
        <v>351</v>
      </c>
      <c r="K176" s="63">
        <f t="shared" si="137"/>
        <v>81087.65400000001</v>
      </c>
      <c r="P176" s="70">
        <v>0</v>
      </c>
      <c r="Q176" s="92">
        <f>P176*H176/100</f>
        <v>0</v>
      </c>
      <c r="V176" s="12">
        <f t="shared" si="138"/>
        <v>8108.7654000000002</v>
      </c>
      <c r="W176" s="12">
        <f t="shared" si="139"/>
        <v>89196.419400000013</v>
      </c>
      <c r="X176" s="91">
        <v>1</v>
      </c>
      <c r="Y176" s="92">
        <f t="shared" si="140"/>
        <v>89196.419400000013</v>
      </c>
      <c r="Z176" s="43">
        <v>1</v>
      </c>
      <c r="AA176" s="12">
        <f>Y176*Z176</f>
        <v>89196.419400000013</v>
      </c>
    </row>
    <row r="177" spans="2:27" s="89" customFormat="1" ht="15.6" customHeight="1" x14ac:dyDescent="0.2">
      <c r="B177" s="126" t="s">
        <v>8</v>
      </c>
      <c r="C177" s="165"/>
      <c r="D177" s="112"/>
      <c r="E177" s="112"/>
      <c r="F177" s="112"/>
      <c r="G177" s="165"/>
      <c r="H177" s="165"/>
      <c r="I177" s="167"/>
      <c r="J177" s="167"/>
      <c r="K177" s="148">
        <f>SUM(K174:K176)</f>
        <v>277904.8395</v>
      </c>
      <c r="L177" s="148"/>
      <c r="M177" s="148"/>
      <c r="N177" s="148"/>
      <c r="O177" s="148">
        <f>SUM(O173:O176)</f>
        <v>0</v>
      </c>
      <c r="P177" s="148"/>
      <c r="Q177" s="148">
        <f>SUM(Q173:Q176)</f>
        <v>0</v>
      </c>
      <c r="R177" s="148"/>
      <c r="S177" s="148">
        <f>SUM(S173:S176)</f>
        <v>0</v>
      </c>
      <c r="T177" s="148"/>
      <c r="U177" s="148">
        <f>SUM(U173:U176)</f>
        <v>0</v>
      </c>
      <c r="V177" s="148">
        <f>SUM(V174:V176)</f>
        <v>27790.483949999998</v>
      </c>
      <c r="W177" s="148">
        <f>SUM(W174:W176)</f>
        <v>305695.32345000003</v>
      </c>
      <c r="X177" s="168">
        <f>SUM(X174:X176)</f>
        <v>2.5</v>
      </c>
      <c r="Y177" s="148">
        <f>SUM(Y174:Y176)</f>
        <v>261097.11375000002</v>
      </c>
      <c r="Z177" s="148"/>
      <c r="AA177" s="148">
        <f>SUM(AA174:AA176)</f>
        <v>261097.11375000002</v>
      </c>
    </row>
    <row r="178" spans="2:27" s="155" customFormat="1" ht="15.6" customHeight="1" x14ac:dyDescent="0.2">
      <c r="B178" s="186" t="s">
        <v>116</v>
      </c>
      <c r="C178" s="171"/>
      <c r="G178" s="172"/>
      <c r="H178" s="171"/>
      <c r="I178" s="173"/>
      <c r="J178" s="173"/>
      <c r="K178" s="149">
        <f>K130+K165+K171+K177</f>
        <v>4016647.3869000012</v>
      </c>
      <c r="L178" s="149"/>
      <c r="M178" s="149">
        <f>M130+M165+M171+M177</f>
        <v>38615.738849999994</v>
      </c>
      <c r="N178" s="149"/>
      <c r="O178" s="149">
        <f>O130+O165+O171+O177</f>
        <v>0</v>
      </c>
      <c r="P178" s="149"/>
      <c r="Q178" s="149">
        <f>Q130+Q165+Q171+Q177</f>
        <v>3539.4</v>
      </c>
      <c r="R178" s="149"/>
      <c r="S178" s="149">
        <f>S130+S165+S171+S177</f>
        <v>0</v>
      </c>
      <c r="T178" s="149"/>
      <c r="U178" s="149">
        <f>U130+U165+U171+U177</f>
        <v>23890.95</v>
      </c>
      <c r="V178" s="149">
        <f>V130+V165+V171+V177</f>
        <v>405526.31257500011</v>
      </c>
      <c r="W178" s="149">
        <f>W130+W165+W171+W177</f>
        <v>4488219.7883249996</v>
      </c>
      <c r="X178" s="160">
        <f>X130+X165+X171+X177</f>
        <v>44.25</v>
      </c>
      <c r="Y178" s="149">
        <f>Y130+Y165+Y171+Y177</f>
        <v>4157474.0295562502</v>
      </c>
      <c r="Z178" s="149"/>
      <c r="AA178" s="149">
        <f>AA130+AA165+AA171+AA177</f>
        <v>4157474.0295562502</v>
      </c>
    </row>
    <row r="179" spans="2:27" s="122" customFormat="1" ht="13.5" customHeight="1" x14ac:dyDescent="0.2">
      <c r="B179" s="9" t="s">
        <v>251</v>
      </c>
      <c r="C179" s="10"/>
      <c r="G179" s="174"/>
      <c r="H179" s="175"/>
      <c r="I179" s="10"/>
      <c r="J179" s="10"/>
      <c r="K179" s="176">
        <f>K36+K81+K119+K178</f>
        <v>17723161.475100003</v>
      </c>
      <c r="L179" s="176"/>
      <c r="M179" s="176">
        <f>M36+M81+M119+M178</f>
        <v>2359677.2768999999</v>
      </c>
      <c r="N179" s="176"/>
      <c r="O179" s="176">
        <f>O36+O81+O119+O178</f>
        <v>18581.849999999999</v>
      </c>
      <c r="P179" s="176"/>
      <c r="Q179" s="176">
        <f>Q36+Q81+Q119+Q178</f>
        <v>18404.88</v>
      </c>
      <c r="R179" s="176"/>
      <c r="S179" s="176">
        <f>S36+S81+S119+S178</f>
        <v>132727.5</v>
      </c>
      <c r="T179" s="176"/>
      <c r="U179" s="176">
        <f>U36+U81+U119+U178</f>
        <v>23890.95</v>
      </c>
      <c r="V179" s="176">
        <f>V36+V81+V119+V178</f>
        <v>1787170.4784000001</v>
      </c>
      <c r="W179" s="176">
        <f>W36+W81+W119+W178</f>
        <v>19852480.442400001</v>
      </c>
      <c r="X179" s="177">
        <f>X36+X81+X119+X178</f>
        <v>106</v>
      </c>
      <c r="Y179" s="176">
        <f>Y36+Y81+Y119+Y178</f>
        <v>16715909.621568752</v>
      </c>
      <c r="Z179" s="176"/>
      <c r="AA179" s="176">
        <f>AA36+AA81+AA119+AA178</f>
        <v>16715909.621568752</v>
      </c>
    </row>
    <row r="180" spans="2:27" s="122" customFormat="1" ht="13.5" customHeight="1" x14ac:dyDescent="0.2">
      <c r="B180" s="9"/>
      <c r="C180" s="10"/>
      <c r="G180" s="174"/>
      <c r="H180" s="175"/>
      <c r="I180" s="10"/>
      <c r="J180" s="10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7"/>
      <c r="Y180" s="176"/>
      <c r="Z180" s="176"/>
      <c r="AA180" s="176"/>
    </row>
    <row r="181" spans="2:27" s="122" customFormat="1" ht="13.5" customHeight="1" x14ac:dyDescent="0.2">
      <c r="B181" s="9"/>
      <c r="C181" s="10"/>
      <c r="G181" s="174"/>
      <c r="H181" s="175"/>
      <c r="I181" s="10"/>
      <c r="J181" s="10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7"/>
      <c r="Y181" s="176"/>
      <c r="Z181" s="176"/>
      <c r="AA181" s="176"/>
    </row>
    <row r="182" spans="2:27" ht="24" customHeight="1" x14ac:dyDescent="0.2">
      <c r="N182" s="14" t="s">
        <v>6</v>
      </c>
      <c r="W182" s="14"/>
    </row>
    <row r="183" spans="2:27" ht="24" customHeight="1" x14ac:dyDescent="0.2">
      <c r="N183" s="14" t="s">
        <v>237</v>
      </c>
      <c r="W183" s="14"/>
    </row>
    <row r="184" spans="2:27" ht="24" customHeight="1" x14ac:dyDescent="0.2">
      <c r="N184" s="14" t="s">
        <v>328</v>
      </c>
      <c r="W184" s="14"/>
    </row>
    <row r="185" spans="2:27" ht="24" customHeight="1" x14ac:dyDescent="0.2">
      <c r="N185" s="14" t="s">
        <v>238</v>
      </c>
      <c r="W185" s="14"/>
    </row>
    <row r="186" spans="2:27" s="1" customFormat="1" x14ac:dyDescent="0.2">
      <c r="B186" s="9"/>
      <c r="C186" s="4"/>
      <c r="G186" s="8"/>
      <c r="H186" s="3"/>
      <c r="I186" s="4"/>
      <c r="J186" s="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6"/>
      <c r="Y186" s="5"/>
      <c r="Z186" s="5"/>
      <c r="AA186" s="5"/>
    </row>
    <row r="187" spans="2:27" s="1" customFormat="1" x14ac:dyDescent="0.2">
      <c r="B187" s="9"/>
      <c r="C187" s="4"/>
      <c r="G187" s="8"/>
      <c r="H187" s="3"/>
      <c r="I187" s="4"/>
      <c r="J187" s="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6"/>
      <c r="Y187" s="5"/>
      <c r="Z187" s="5"/>
      <c r="AA187" s="5"/>
    </row>
    <row r="188" spans="2:27" s="1" customFormat="1" x14ac:dyDescent="0.2">
      <c r="B188" s="9"/>
      <c r="C188" s="4"/>
      <c r="G188" s="8"/>
      <c r="H188" s="3"/>
      <c r="I188" s="4"/>
      <c r="J188" s="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6"/>
      <c r="Y188" s="5"/>
      <c r="Z188" s="5"/>
      <c r="AA188" s="5"/>
    </row>
    <row r="189" spans="2:27" s="1" customFormat="1" x14ac:dyDescent="0.2">
      <c r="B189" s="9"/>
      <c r="C189" s="4"/>
      <c r="G189" s="8"/>
      <c r="H189" s="3"/>
      <c r="I189" s="4"/>
      <c r="J189" s="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6"/>
      <c r="Y189" s="5"/>
      <c r="Z189" s="5"/>
      <c r="AA189" s="5"/>
    </row>
    <row r="190" spans="2:27" s="1" customFormat="1" x14ac:dyDescent="0.2">
      <c r="B190" s="9"/>
      <c r="C190" s="4"/>
      <c r="G190" s="8"/>
      <c r="H190" s="3"/>
      <c r="I190" s="4"/>
      <c r="J190" s="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6"/>
      <c r="Y190" s="5"/>
      <c r="Z190" s="5"/>
      <c r="AA190" s="5"/>
    </row>
    <row r="191" spans="2:27" s="1" customFormat="1" x14ac:dyDescent="0.2">
      <c r="B191" s="9"/>
      <c r="C191" s="4"/>
      <c r="G191" s="8"/>
      <c r="H191" s="3"/>
      <c r="I191" s="4"/>
      <c r="J191" s="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6"/>
      <c r="Y191" s="5"/>
      <c r="Z191" s="5"/>
      <c r="AA191" s="5"/>
    </row>
    <row r="192" spans="2:27" s="1" customFormat="1" x14ac:dyDescent="0.2">
      <c r="B192" s="9"/>
      <c r="C192" s="4"/>
      <c r="G192" s="8"/>
      <c r="H192" s="3"/>
      <c r="I192" s="4"/>
      <c r="J192" s="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6"/>
      <c r="Y192" s="5"/>
      <c r="Z192" s="5"/>
      <c r="AA192" s="5"/>
    </row>
    <row r="193" spans="2:27" s="1" customFormat="1" x14ac:dyDescent="0.2">
      <c r="B193" s="9"/>
      <c r="C193" s="4"/>
      <c r="G193" s="8"/>
      <c r="H193" s="3"/>
      <c r="I193" s="4"/>
      <c r="J193" s="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6"/>
      <c r="Y193" s="5"/>
      <c r="Z193" s="5"/>
      <c r="AA193" s="5"/>
    </row>
    <row r="194" spans="2:27" s="1" customFormat="1" x14ac:dyDescent="0.2">
      <c r="B194" s="9"/>
      <c r="C194" s="4"/>
      <c r="G194" s="8"/>
      <c r="H194" s="3"/>
      <c r="I194" s="4"/>
      <c r="J194" s="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6"/>
      <c r="Y194" s="5"/>
      <c r="Z194" s="5"/>
      <c r="AA194" s="5"/>
    </row>
    <row r="195" spans="2:27" s="1" customFormat="1" x14ac:dyDescent="0.2">
      <c r="B195" s="9"/>
      <c r="C195" s="4"/>
      <c r="G195" s="8"/>
      <c r="H195" s="3"/>
      <c r="I195" s="4"/>
      <c r="J195" s="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6"/>
      <c r="Y195" s="5"/>
      <c r="Z195" s="5"/>
      <c r="AA195" s="5"/>
    </row>
    <row r="196" spans="2:27" s="1" customFormat="1" x14ac:dyDescent="0.2">
      <c r="B196" s="9"/>
      <c r="C196" s="4"/>
      <c r="G196" s="8"/>
      <c r="H196" s="3"/>
      <c r="I196" s="4"/>
      <c r="J196" s="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6"/>
      <c r="Y196" s="5"/>
      <c r="Z196" s="5"/>
      <c r="AA196" s="5"/>
    </row>
    <row r="197" spans="2:27" s="1" customFormat="1" x14ac:dyDescent="0.2">
      <c r="B197" s="9"/>
      <c r="C197" s="4"/>
      <c r="G197" s="8"/>
      <c r="H197" s="3"/>
      <c r="I197" s="4"/>
      <c r="J197" s="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6"/>
      <c r="Y197" s="5"/>
      <c r="Z197" s="5"/>
      <c r="AA197" s="5"/>
    </row>
    <row r="198" spans="2:27" s="1" customFormat="1" x14ac:dyDescent="0.2">
      <c r="B198" s="9"/>
      <c r="C198" s="4"/>
      <c r="G198" s="8"/>
      <c r="H198" s="3"/>
      <c r="I198" s="4"/>
      <c r="J198" s="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6"/>
      <c r="Y198" s="5"/>
      <c r="Z198" s="5"/>
      <c r="AA198" s="5"/>
    </row>
    <row r="199" spans="2:27" s="1" customFormat="1" x14ac:dyDescent="0.2">
      <c r="B199" s="9"/>
      <c r="C199" s="4"/>
      <c r="G199" s="8"/>
      <c r="H199" s="3"/>
      <c r="I199" s="4"/>
      <c r="J199" s="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6"/>
      <c r="Y199" s="5"/>
      <c r="Z199" s="5"/>
      <c r="AA199" s="5"/>
    </row>
    <row r="200" spans="2:27" s="1" customFormat="1" x14ac:dyDescent="0.2">
      <c r="B200" s="9"/>
      <c r="C200" s="4"/>
      <c r="G200" s="8"/>
      <c r="H200" s="3"/>
      <c r="I200" s="4"/>
      <c r="J200" s="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6"/>
      <c r="Y200" s="5"/>
      <c r="Z200" s="5"/>
      <c r="AA200" s="5"/>
    </row>
    <row r="201" spans="2:27" s="1" customFormat="1" x14ac:dyDescent="0.2">
      <c r="B201" s="9"/>
      <c r="C201" s="4"/>
      <c r="G201" s="8"/>
      <c r="H201" s="3"/>
      <c r="I201" s="4"/>
      <c r="J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6"/>
      <c r="Y201" s="5"/>
      <c r="Z201" s="5"/>
      <c r="AA201" s="5"/>
    </row>
    <row r="202" spans="2:27" s="1" customFormat="1" x14ac:dyDescent="0.2">
      <c r="B202" s="9"/>
      <c r="C202" s="4"/>
      <c r="G202" s="8"/>
      <c r="H202" s="3"/>
      <c r="I202" s="4"/>
      <c r="J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6"/>
      <c r="Y202" s="5"/>
      <c r="Z202" s="5"/>
      <c r="AA202" s="5"/>
    </row>
    <row r="203" spans="2:27" s="1" customFormat="1" x14ac:dyDescent="0.2">
      <c r="B203" s="9"/>
      <c r="C203" s="4"/>
      <c r="G203" s="8"/>
      <c r="H203" s="3"/>
      <c r="I203" s="4"/>
      <c r="J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6"/>
      <c r="Y203" s="5"/>
      <c r="Z203" s="5"/>
      <c r="AA203" s="5"/>
    </row>
    <row r="204" spans="2:27" s="1" customFormat="1" x14ac:dyDescent="0.2">
      <c r="B204" s="9"/>
      <c r="C204" s="4"/>
      <c r="G204" s="8"/>
      <c r="H204" s="3"/>
      <c r="I204" s="4"/>
      <c r="J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5"/>
      <c r="Z204" s="5"/>
      <c r="AA204" s="5"/>
    </row>
    <row r="205" spans="2:27" s="1" customFormat="1" x14ac:dyDescent="0.2">
      <c r="B205" s="9"/>
      <c r="C205" s="4"/>
      <c r="G205" s="8"/>
      <c r="H205" s="3"/>
      <c r="I205" s="4"/>
      <c r="J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6"/>
      <c r="Y205" s="5"/>
      <c r="Z205" s="5"/>
      <c r="AA205" s="5"/>
    </row>
    <row r="206" spans="2:27" s="1" customFormat="1" x14ac:dyDescent="0.2">
      <c r="B206" s="9"/>
      <c r="C206" s="4"/>
      <c r="G206" s="8"/>
      <c r="H206" s="3"/>
      <c r="I206" s="4"/>
      <c r="J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6"/>
      <c r="Y206" s="5"/>
      <c r="Z206" s="5"/>
      <c r="AA206" s="5"/>
    </row>
    <row r="207" spans="2:27" s="1" customFormat="1" x14ac:dyDescent="0.2">
      <c r="B207" s="9"/>
      <c r="C207" s="4"/>
      <c r="G207" s="8"/>
      <c r="H207" s="3"/>
      <c r="I207" s="4"/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6"/>
      <c r="Y207" s="5"/>
      <c r="Z207" s="5"/>
      <c r="AA207" s="5"/>
    </row>
    <row r="208" spans="2:27" s="1" customFormat="1" x14ac:dyDescent="0.2">
      <c r="B208" s="9"/>
      <c r="C208" s="4"/>
      <c r="G208" s="8"/>
      <c r="H208" s="3"/>
      <c r="I208" s="4"/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6"/>
      <c r="Y208" s="5"/>
      <c r="Z208" s="5"/>
      <c r="AA208" s="5"/>
    </row>
    <row r="209" spans="2:27" s="1" customFormat="1" x14ac:dyDescent="0.2">
      <c r="B209" s="9"/>
      <c r="C209" s="4"/>
      <c r="G209" s="8"/>
      <c r="H209" s="3"/>
      <c r="I209" s="4"/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6"/>
      <c r="Y209" s="5"/>
      <c r="Z209" s="5"/>
      <c r="AA209" s="5"/>
    </row>
    <row r="210" spans="2:27" s="1" customFormat="1" x14ac:dyDescent="0.2">
      <c r="B210" s="9"/>
      <c r="C210" s="4"/>
      <c r="G210" s="8"/>
      <c r="H210" s="3"/>
      <c r="I210" s="4"/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6"/>
      <c r="Y210" s="5"/>
      <c r="Z210" s="5"/>
      <c r="AA210" s="5"/>
    </row>
    <row r="211" spans="2:27" s="1" customFormat="1" x14ac:dyDescent="0.2">
      <c r="B211" s="9"/>
      <c r="C211" s="4"/>
      <c r="G211" s="8"/>
      <c r="H211" s="3"/>
      <c r="I211" s="4"/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6"/>
      <c r="Y211" s="5"/>
      <c r="Z211" s="5"/>
      <c r="AA211" s="5"/>
    </row>
    <row r="212" spans="2:27" s="1" customFormat="1" x14ac:dyDescent="0.2">
      <c r="B212" s="9"/>
      <c r="C212" s="4"/>
      <c r="G212" s="8"/>
      <c r="H212" s="3"/>
      <c r="I212" s="4"/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6"/>
      <c r="Y212" s="5"/>
      <c r="Z212" s="5"/>
      <c r="AA212" s="5"/>
    </row>
    <row r="213" spans="2:27" s="1" customFormat="1" x14ac:dyDescent="0.2">
      <c r="B213" s="9"/>
      <c r="C213" s="4"/>
      <c r="G213" s="8"/>
      <c r="H213" s="3"/>
      <c r="I213" s="4"/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6"/>
      <c r="Y213" s="5"/>
      <c r="Z213" s="5"/>
      <c r="AA213" s="5"/>
    </row>
    <row r="214" spans="2:27" s="1" customFormat="1" x14ac:dyDescent="0.2">
      <c r="B214" s="9"/>
      <c r="C214" s="4"/>
      <c r="G214" s="8"/>
      <c r="H214" s="3"/>
      <c r="I214" s="4"/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6"/>
      <c r="Y214" s="5"/>
      <c r="Z214" s="5"/>
      <c r="AA214" s="5"/>
    </row>
    <row r="215" spans="2:27" s="1" customFormat="1" x14ac:dyDescent="0.2">
      <c r="B215" s="9"/>
      <c r="C215" s="4"/>
      <c r="G215" s="8"/>
      <c r="H215" s="3"/>
      <c r="I215" s="4"/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6"/>
      <c r="Y215" s="5"/>
      <c r="Z215" s="5"/>
      <c r="AA215" s="5"/>
    </row>
    <row r="216" spans="2:27" s="1" customFormat="1" x14ac:dyDescent="0.2">
      <c r="B216" s="9"/>
      <c r="C216" s="4"/>
      <c r="G216" s="8"/>
      <c r="H216" s="3"/>
      <c r="I216" s="4"/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6"/>
      <c r="Y216" s="5"/>
      <c r="Z216" s="5"/>
      <c r="AA216" s="5"/>
    </row>
    <row r="217" spans="2:27" s="1" customFormat="1" x14ac:dyDescent="0.2">
      <c r="B217" s="9"/>
      <c r="C217" s="4"/>
      <c r="G217" s="8"/>
      <c r="H217" s="3"/>
      <c r="I217" s="4"/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6"/>
      <c r="Y217" s="5"/>
      <c r="Z217" s="5"/>
      <c r="AA217" s="5"/>
    </row>
    <row r="218" spans="2:27" s="1" customFormat="1" x14ac:dyDescent="0.2">
      <c r="B218" s="9"/>
      <c r="C218" s="4"/>
      <c r="G218" s="8"/>
      <c r="H218" s="3"/>
      <c r="I218" s="4"/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6"/>
      <c r="Y218" s="5"/>
      <c r="Z218" s="5"/>
      <c r="AA218" s="5"/>
    </row>
    <row r="219" spans="2:27" s="1" customFormat="1" x14ac:dyDescent="0.2">
      <c r="B219" s="9"/>
      <c r="C219" s="4"/>
      <c r="G219" s="8"/>
      <c r="H219" s="3"/>
      <c r="I219" s="4"/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6"/>
      <c r="Y219" s="5"/>
      <c r="Z219" s="5"/>
      <c r="AA219" s="5"/>
    </row>
    <row r="220" spans="2:27" s="1" customFormat="1" x14ac:dyDescent="0.2">
      <c r="B220" s="9"/>
      <c r="C220" s="4"/>
      <c r="G220" s="8"/>
      <c r="H220" s="3"/>
      <c r="I220" s="4"/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6"/>
      <c r="Y220" s="5"/>
      <c r="Z220" s="5"/>
      <c r="AA220" s="5"/>
    </row>
    <row r="221" spans="2:27" s="1" customFormat="1" x14ac:dyDescent="0.2">
      <c r="B221" s="9"/>
      <c r="C221" s="4"/>
      <c r="G221" s="8"/>
      <c r="H221" s="3"/>
      <c r="I221" s="4"/>
      <c r="J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6"/>
      <c r="Y221" s="5"/>
      <c r="Z221" s="5"/>
      <c r="AA221" s="5"/>
    </row>
    <row r="222" spans="2:27" s="1" customFormat="1" x14ac:dyDescent="0.2">
      <c r="B222" s="9"/>
      <c r="C222" s="4"/>
      <c r="G222" s="8"/>
      <c r="H222" s="3"/>
      <c r="I222" s="4"/>
      <c r="J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6"/>
      <c r="Y222" s="5"/>
      <c r="Z222" s="5"/>
      <c r="AA222" s="5"/>
    </row>
    <row r="223" spans="2:27" s="1" customFormat="1" x14ac:dyDescent="0.2">
      <c r="B223" s="9"/>
      <c r="C223" s="4"/>
      <c r="G223" s="8"/>
      <c r="H223" s="3"/>
      <c r="I223" s="4"/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6"/>
      <c r="Y223" s="5"/>
      <c r="Z223" s="5"/>
      <c r="AA223" s="5"/>
    </row>
    <row r="224" spans="2:27" s="1" customFormat="1" x14ac:dyDescent="0.2">
      <c r="B224" s="9"/>
      <c r="C224" s="4"/>
      <c r="G224" s="8"/>
      <c r="H224" s="3"/>
      <c r="I224" s="4"/>
      <c r="J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6"/>
      <c r="Y224" s="5"/>
      <c r="Z224" s="5"/>
      <c r="AA224" s="5"/>
    </row>
    <row r="225" spans="2:27" s="1" customFormat="1" x14ac:dyDescent="0.2">
      <c r="B225" s="9"/>
      <c r="C225" s="4"/>
      <c r="G225" s="8"/>
      <c r="H225" s="3"/>
      <c r="I225" s="4"/>
      <c r="J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6"/>
      <c r="Y225" s="5"/>
      <c r="Z225" s="5"/>
      <c r="AA225" s="5"/>
    </row>
    <row r="226" spans="2:27" s="1" customFormat="1" x14ac:dyDescent="0.2">
      <c r="B226" s="9"/>
      <c r="C226" s="4"/>
      <c r="G226" s="8"/>
      <c r="H226" s="3"/>
      <c r="I226" s="4"/>
      <c r="J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6"/>
      <c r="Y226" s="5"/>
      <c r="Z226" s="5"/>
      <c r="AA226" s="5"/>
    </row>
    <row r="227" spans="2:27" s="1" customFormat="1" x14ac:dyDescent="0.2">
      <c r="B227" s="9"/>
      <c r="C227" s="4"/>
      <c r="G227" s="8"/>
      <c r="H227" s="3"/>
      <c r="I227" s="4"/>
      <c r="J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6"/>
      <c r="Y227" s="5"/>
      <c r="Z227" s="5"/>
      <c r="AA227" s="5"/>
    </row>
    <row r="228" spans="2:27" s="1" customFormat="1" x14ac:dyDescent="0.2">
      <c r="B228" s="9"/>
      <c r="C228" s="4"/>
      <c r="G228" s="8"/>
      <c r="H228" s="3"/>
      <c r="I228" s="4"/>
      <c r="J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6"/>
      <c r="Y228" s="5"/>
      <c r="Z228" s="5"/>
      <c r="AA228" s="5"/>
    </row>
    <row r="229" spans="2:27" s="1" customFormat="1" x14ac:dyDescent="0.2">
      <c r="B229" s="9"/>
      <c r="C229" s="4"/>
      <c r="G229" s="8"/>
      <c r="H229" s="3"/>
      <c r="I229" s="4"/>
      <c r="J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6"/>
      <c r="Y229" s="5"/>
      <c r="Z229" s="5"/>
      <c r="AA229" s="5"/>
    </row>
    <row r="230" spans="2:27" s="1" customFormat="1" x14ac:dyDescent="0.2">
      <c r="B230" s="9"/>
      <c r="C230" s="4"/>
      <c r="G230" s="8"/>
      <c r="H230" s="3"/>
      <c r="I230" s="4"/>
      <c r="J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6"/>
      <c r="Y230" s="5"/>
      <c r="Z230" s="5"/>
      <c r="AA230" s="5"/>
    </row>
    <row r="231" spans="2:27" s="1" customFormat="1" x14ac:dyDescent="0.2">
      <c r="B231" s="9"/>
      <c r="C231" s="4"/>
      <c r="G231" s="8"/>
      <c r="H231" s="3"/>
      <c r="I231" s="4"/>
      <c r="J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6"/>
      <c r="Y231" s="5"/>
      <c r="Z231" s="5"/>
      <c r="AA231" s="5"/>
    </row>
    <row r="232" spans="2:27" s="1" customFormat="1" x14ac:dyDescent="0.2">
      <c r="B232" s="9"/>
      <c r="C232" s="4"/>
      <c r="G232" s="8"/>
      <c r="H232" s="3"/>
      <c r="I232" s="4"/>
      <c r="J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6"/>
      <c r="Y232" s="5"/>
      <c r="Z232" s="5"/>
      <c r="AA232" s="5"/>
    </row>
    <row r="233" spans="2:27" s="1" customFormat="1" x14ac:dyDescent="0.2">
      <c r="B233" s="9"/>
      <c r="C233" s="4"/>
      <c r="G233" s="8"/>
      <c r="H233" s="3"/>
      <c r="I233" s="4"/>
      <c r="J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6"/>
      <c r="Y233" s="5"/>
      <c r="Z233" s="5"/>
      <c r="AA233" s="5"/>
    </row>
    <row r="234" spans="2:27" s="1" customFormat="1" x14ac:dyDescent="0.2">
      <c r="B234" s="9"/>
      <c r="C234" s="4"/>
      <c r="G234" s="8"/>
      <c r="H234" s="3"/>
      <c r="I234" s="4"/>
      <c r="J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6"/>
      <c r="Y234" s="5"/>
      <c r="Z234" s="5"/>
      <c r="AA234" s="5"/>
    </row>
    <row r="235" spans="2:27" s="1" customFormat="1" x14ac:dyDescent="0.2">
      <c r="B235" s="9"/>
      <c r="C235" s="4"/>
      <c r="G235" s="8"/>
      <c r="H235" s="3"/>
      <c r="I235" s="4"/>
      <c r="J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6"/>
      <c r="Y235" s="5"/>
      <c r="Z235" s="5"/>
      <c r="AA235" s="5"/>
    </row>
    <row r="236" spans="2:27" s="1" customFormat="1" x14ac:dyDescent="0.2">
      <c r="B236" s="9"/>
      <c r="C236" s="4"/>
      <c r="G236" s="8"/>
      <c r="H236" s="3"/>
      <c r="I236" s="4"/>
      <c r="J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6"/>
      <c r="Y236" s="5"/>
      <c r="Z236" s="5"/>
      <c r="AA236" s="5"/>
    </row>
    <row r="237" spans="2:27" s="1" customFormat="1" x14ac:dyDescent="0.2">
      <c r="B237" s="9"/>
      <c r="C237" s="4"/>
      <c r="G237" s="8"/>
      <c r="H237" s="3"/>
      <c r="I237" s="4"/>
      <c r="J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6"/>
      <c r="Y237" s="5"/>
      <c r="Z237" s="5"/>
      <c r="AA237" s="5"/>
    </row>
    <row r="238" spans="2:27" s="1" customFormat="1" x14ac:dyDescent="0.2">
      <c r="B238" s="9"/>
      <c r="C238" s="4"/>
      <c r="G238" s="8"/>
      <c r="H238" s="3"/>
      <c r="I238" s="4"/>
      <c r="J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6"/>
      <c r="Y238" s="5"/>
      <c r="Z238" s="5"/>
      <c r="AA238" s="5"/>
    </row>
    <row r="239" spans="2:27" s="1" customFormat="1" x14ac:dyDescent="0.2">
      <c r="B239" s="9"/>
      <c r="C239" s="4"/>
      <c r="G239" s="8"/>
      <c r="H239" s="3"/>
      <c r="I239" s="4"/>
      <c r="J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6"/>
      <c r="Y239" s="5"/>
      <c r="Z239" s="5"/>
      <c r="AA239" s="5"/>
    </row>
    <row r="240" spans="2:27" s="1" customFormat="1" x14ac:dyDescent="0.2">
      <c r="B240" s="9"/>
      <c r="C240" s="4"/>
      <c r="G240" s="8"/>
      <c r="H240" s="3"/>
      <c r="I240" s="4"/>
      <c r="J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6"/>
      <c r="Y240" s="5"/>
      <c r="Z240" s="5"/>
      <c r="AA240" s="5"/>
    </row>
    <row r="241" spans="2:27" s="1" customFormat="1" x14ac:dyDescent="0.2">
      <c r="B241" s="9"/>
      <c r="C241" s="4"/>
      <c r="G241" s="8"/>
      <c r="H241" s="3"/>
      <c r="I241" s="4"/>
      <c r="J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6"/>
      <c r="Y241" s="5"/>
      <c r="Z241" s="5"/>
      <c r="AA241" s="5"/>
    </row>
    <row r="242" spans="2:27" s="1" customFormat="1" x14ac:dyDescent="0.2">
      <c r="B242" s="9"/>
      <c r="C242" s="4"/>
      <c r="G242" s="8"/>
      <c r="H242" s="3"/>
      <c r="I242" s="4"/>
      <c r="J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6"/>
      <c r="Y242" s="5"/>
      <c r="Z242" s="5"/>
      <c r="AA242" s="5"/>
    </row>
    <row r="243" spans="2:27" s="1" customFormat="1" x14ac:dyDescent="0.2">
      <c r="B243" s="9"/>
      <c r="C243" s="4"/>
      <c r="G243" s="8"/>
      <c r="H243" s="3"/>
      <c r="I243" s="4"/>
      <c r="J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6"/>
      <c r="Y243" s="5"/>
      <c r="Z243" s="5"/>
      <c r="AA243" s="5"/>
    </row>
    <row r="244" spans="2:27" s="1" customFormat="1" x14ac:dyDescent="0.2">
      <c r="B244" s="9"/>
      <c r="C244" s="4"/>
      <c r="G244" s="8"/>
      <c r="H244" s="3"/>
      <c r="I244" s="4"/>
      <c r="J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6"/>
      <c r="Y244" s="5"/>
      <c r="Z244" s="5"/>
      <c r="AA244" s="5"/>
    </row>
    <row r="245" spans="2:27" s="1" customFormat="1" x14ac:dyDescent="0.2">
      <c r="B245" s="9"/>
      <c r="C245" s="4"/>
      <c r="G245" s="8"/>
      <c r="H245" s="3"/>
      <c r="I245" s="4"/>
      <c r="J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6"/>
      <c r="Y245" s="5"/>
      <c r="Z245" s="5"/>
      <c r="AA245" s="5"/>
    </row>
    <row r="246" spans="2:27" s="1" customFormat="1" x14ac:dyDescent="0.2">
      <c r="B246" s="9"/>
      <c r="C246" s="4"/>
      <c r="G246" s="8"/>
      <c r="H246" s="3"/>
      <c r="I246" s="4"/>
      <c r="J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6"/>
      <c r="Y246" s="5"/>
      <c r="Z246" s="5"/>
      <c r="AA246" s="5"/>
    </row>
    <row r="247" spans="2:27" s="1" customFormat="1" x14ac:dyDescent="0.2">
      <c r="B247" s="9"/>
      <c r="C247" s="4"/>
      <c r="G247" s="8"/>
      <c r="H247" s="3"/>
      <c r="I247" s="4"/>
      <c r="J247" s="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6"/>
      <c r="Y247" s="5"/>
      <c r="Z247" s="5"/>
      <c r="AA247" s="5"/>
    </row>
    <row r="248" spans="2:27" s="1" customFormat="1" x14ac:dyDescent="0.2">
      <c r="B248" s="9"/>
      <c r="C248" s="4"/>
      <c r="G248" s="8"/>
      <c r="H248" s="3"/>
      <c r="I248" s="4"/>
      <c r="J248" s="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6"/>
      <c r="Y248" s="5"/>
      <c r="Z248" s="5"/>
      <c r="AA248" s="5"/>
    </row>
    <row r="249" spans="2:27" s="1" customFormat="1" x14ac:dyDescent="0.2">
      <c r="B249" s="9"/>
      <c r="C249" s="4"/>
      <c r="G249" s="8"/>
      <c r="H249" s="3"/>
      <c r="I249" s="4"/>
      <c r="J249" s="4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6"/>
      <c r="Y249" s="5"/>
      <c r="Z249" s="5"/>
      <c r="AA249" s="5"/>
    </row>
    <row r="250" spans="2:27" s="1" customFormat="1" x14ac:dyDescent="0.2">
      <c r="B250" s="9"/>
      <c r="C250" s="4"/>
      <c r="G250" s="8"/>
      <c r="H250" s="3"/>
      <c r="I250" s="4"/>
      <c r="J250" s="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6"/>
      <c r="Y250" s="5"/>
      <c r="Z250" s="5"/>
      <c r="AA250" s="5"/>
    </row>
    <row r="251" spans="2:27" s="1" customFormat="1" x14ac:dyDescent="0.2">
      <c r="B251" s="9"/>
      <c r="C251" s="4"/>
      <c r="G251" s="8"/>
      <c r="H251" s="3"/>
      <c r="I251" s="4"/>
      <c r="J251" s="4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6"/>
      <c r="Y251" s="5"/>
      <c r="Z251" s="5"/>
      <c r="AA251" s="5"/>
    </row>
    <row r="252" spans="2:27" s="1" customFormat="1" x14ac:dyDescent="0.2">
      <c r="B252" s="9"/>
      <c r="C252" s="4"/>
      <c r="G252" s="8"/>
      <c r="H252" s="3"/>
      <c r="I252" s="4"/>
      <c r="J252" s="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6"/>
      <c r="Y252" s="5"/>
      <c r="Z252" s="5"/>
      <c r="AA252" s="5"/>
    </row>
    <row r="253" spans="2:27" s="1" customFormat="1" x14ac:dyDescent="0.2">
      <c r="B253" s="9"/>
      <c r="C253" s="4"/>
      <c r="G253" s="8"/>
      <c r="H253" s="3"/>
      <c r="I253" s="4"/>
      <c r="J253" s="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6"/>
      <c r="Y253" s="5"/>
      <c r="Z253" s="5"/>
      <c r="AA253" s="5"/>
    </row>
    <row r="254" spans="2:27" s="1" customFormat="1" x14ac:dyDescent="0.2">
      <c r="B254" s="9"/>
      <c r="C254" s="4"/>
      <c r="G254" s="8"/>
      <c r="H254" s="3"/>
      <c r="I254" s="4"/>
      <c r="J254" s="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6"/>
      <c r="Y254" s="5"/>
      <c r="Z254" s="5"/>
      <c r="AA254" s="5"/>
    </row>
    <row r="255" spans="2:27" s="1" customFormat="1" x14ac:dyDescent="0.2">
      <c r="B255" s="9"/>
      <c r="C255" s="4"/>
      <c r="G255" s="8"/>
      <c r="H255" s="3"/>
      <c r="I255" s="4"/>
      <c r="J255" s="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6"/>
      <c r="Y255" s="5"/>
      <c r="Z255" s="5"/>
      <c r="AA255" s="5"/>
    </row>
    <row r="256" spans="2:27" s="1" customFormat="1" x14ac:dyDescent="0.2">
      <c r="B256" s="9"/>
      <c r="C256" s="4"/>
      <c r="G256" s="8"/>
      <c r="H256" s="3"/>
      <c r="I256" s="4"/>
      <c r="J256" s="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6"/>
      <c r="Y256" s="5"/>
      <c r="Z256" s="5"/>
      <c r="AA256" s="5"/>
    </row>
    <row r="257" spans="2:27" s="1" customFormat="1" x14ac:dyDescent="0.2">
      <c r="B257" s="9"/>
      <c r="C257" s="4"/>
      <c r="G257" s="8"/>
      <c r="H257" s="3"/>
      <c r="I257" s="4"/>
      <c r="J257" s="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6"/>
      <c r="Y257" s="5"/>
      <c r="Z257" s="5"/>
      <c r="AA257" s="5"/>
    </row>
    <row r="258" spans="2:27" s="1" customFormat="1" x14ac:dyDescent="0.2">
      <c r="B258" s="9"/>
      <c r="C258" s="4"/>
      <c r="G258" s="8"/>
      <c r="H258" s="3"/>
      <c r="I258" s="4"/>
      <c r="J258" s="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6"/>
      <c r="Y258" s="5"/>
      <c r="Z258" s="5"/>
      <c r="AA258" s="5"/>
    </row>
    <row r="259" spans="2:27" s="1" customFormat="1" x14ac:dyDescent="0.2">
      <c r="B259" s="9"/>
      <c r="C259" s="4"/>
      <c r="G259" s="8"/>
      <c r="H259" s="3"/>
      <c r="I259" s="4"/>
      <c r="J259" s="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6"/>
      <c r="Y259" s="5"/>
      <c r="Z259" s="5"/>
      <c r="AA259" s="5"/>
    </row>
    <row r="260" spans="2:27" s="1" customFormat="1" x14ac:dyDescent="0.2">
      <c r="B260" s="9"/>
      <c r="C260" s="4"/>
      <c r="G260" s="8"/>
      <c r="H260" s="3"/>
      <c r="I260" s="4"/>
      <c r="J260" s="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6"/>
      <c r="Y260" s="5"/>
      <c r="Z260" s="5"/>
      <c r="AA260" s="5"/>
    </row>
    <row r="261" spans="2:27" s="1" customFormat="1" x14ac:dyDescent="0.2">
      <c r="B261" s="9"/>
      <c r="C261" s="4"/>
      <c r="G261" s="8"/>
      <c r="H261" s="3"/>
      <c r="I261" s="4"/>
      <c r="J261" s="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6"/>
      <c r="Y261" s="5"/>
      <c r="Z261" s="5"/>
      <c r="AA261" s="5"/>
    </row>
    <row r="262" spans="2:27" s="1" customFormat="1" x14ac:dyDescent="0.2">
      <c r="B262" s="9"/>
      <c r="C262" s="4"/>
      <c r="G262" s="8"/>
      <c r="H262" s="3"/>
      <c r="I262" s="4"/>
      <c r="J262" s="4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6"/>
      <c r="Y262" s="5"/>
      <c r="Z262" s="5"/>
      <c r="AA262" s="5"/>
    </row>
    <row r="263" spans="2:27" s="1" customFormat="1" x14ac:dyDescent="0.2">
      <c r="B263" s="9"/>
      <c r="C263" s="4"/>
      <c r="G263" s="8"/>
      <c r="H263" s="3"/>
      <c r="I263" s="4"/>
      <c r="J263" s="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6"/>
      <c r="Y263" s="5"/>
      <c r="Z263" s="5"/>
      <c r="AA263" s="5"/>
    </row>
    <row r="264" spans="2:27" s="1" customFormat="1" x14ac:dyDescent="0.2">
      <c r="B264" s="9"/>
      <c r="C264" s="4"/>
      <c r="G264" s="8"/>
      <c r="H264" s="3"/>
      <c r="I264" s="4"/>
      <c r="J264" s="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6"/>
      <c r="Y264" s="5"/>
      <c r="Z264" s="5"/>
      <c r="AA264" s="5"/>
    </row>
    <row r="265" spans="2:27" s="1" customFormat="1" x14ac:dyDescent="0.2">
      <c r="B265" s="9"/>
      <c r="C265" s="4"/>
      <c r="G265" s="8"/>
      <c r="H265" s="3"/>
      <c r="I265" s="4"/>
      <c r="J265" s="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6"/>
      <c r="Y265" s="5"/>
      <c r="Z265" s="5"/>
      <c r="AA265" s="5"/>
    </row>
    <row r="266" spans="2:27" s="1" customFormat="1" x14ac:dyDescent="0.2">
      <c r="B266" s="9"/>
      <c r="C266" s="4"/>
      <c r="G266" s="8"/>
      <c r="H266" s="3"/>
      <c r="I266" s="4"/>
      <c r="J266" s="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6"/>
      <c r="Y266" s="5"/>
      <c r="Z266" s="5"/>
      <c r="AA266" s="5"/>
    </row>
    <row r="267" spans="2:27" s="1" customFormat="1" x14ac:dyDescent="0.2">
      <c r="B267" s="9"/>
      <c r="C267" s="4"/>
      <c r="G267" s="8"/>
      <c r="H267" s="3"/>
      <c r="I267" s="4"/>
      <c r="J267" s="4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6"/>
      <c r="Y267" s="5"/>
      <c r="Z267" s="5"/>
      <c r="AA267" s="5"/>
    </row>
    <row r="268" spans="2:27" s="1" customFormat="1" x14ac:dyDescent="0.2">
      <c r="B268" s="9"/>
      <c r="C268" s="4"/>
      <c r="G268" s="8"/>
      <c r="H268" s="3"/>
      <c r="I268" s="4"/>
      <c r="J268" s="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6"/>
      <c r="Y268" s="5"/>
      <c r="Z268" s="5"/>
      <c r="AA268" s="5"/>
    </row>
    <row r="269" spans="2:27" s="1" customFormat="1" x14ac:dyDescent="0.2">
      <c r="B269" s="9"/>
      <c r="C269" s="4"/>
      <c r="G269" s="8"/>
      <c r="H269" s="3"/>
      <c r="I269" s="4"/>
      <c r="J269" s="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6"/>
      <c r="Y269" s="5"/>
      <c r="Z269" s="5"/>
      <c r="AA269" s="5"/>
    </row>
    <row r="270" spans="2:27" s="1" customFormat="1" x14ac:dyDescent="0.2">
      <c r="B270" s="9"/>
      <c r="C270" s="4"/>
      <c r="G270" s="8"/>
      <c r="H270" s="3"/>
      <c r="I270" s="4"/>
      <c r="J270" s="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6"/>
      <c r="Y270" s="5"/>
      <c r="Z270" s="5"/>
      <c r="AA270" s="5"/>
    </row>
    <row r="271" spans="2:27" s="1" customFormat="1" x14ac:dyDescent="0.2">
      <c r="B271" s="9"/>
      <c r="C271" s="4"/>
      <c r="G271" s="8"/>
      <c r="H271" s="3"/>
      <c r="I271" s="4"/>
      <c r="J271" s="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6"/>
      <c r="Y271" s="5"/>
      <c r="Z271" s="5"/>
      <c r="AA271" s="5"/>
    </row>
    <row r="272" spans="2:27" s="1" customFormat="1" x14ac:dyDescent="0.2">
      <c r="B272" s="9"/>
      <c r="C272" s="4"/>
      <c r="G272" s="8"/>
      <c r="H272" s="3"/>
      <c r="I272" s="4"/>
      <c r="J272" s="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6"/>
      <c r="Y272" s="5"/>
      <c r="Z272" s="5"/>
      <c r="AA272" s="5"/>
    </row>
    <row r="273" spans="2:27" s="1" customFormat="1" x14ac:dyDescent="0.2">
      <c r="B273" s="9"/>
      <c r="C273" s="4"/>
      <c r="G273" s="8"/>
      <c r="H273" s="3"/>
      <c r="I273" s="4"/>
      <c r="J273" s="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6"/>
      <c r="Y273" s="5"/>
      <c r="Z273" s="5"/>
      <c r="AA273" s="5"/>
    </row>
    <row r="274" spans="2:27" s="1" customFormat="1" x14ac:dyDescent="0.2">
      <c r="B274" s="9"/>
      <c r="C274" s="4"/>
      <c r="G274" s="8"/>
      <c r="H274" s="3"/>
      <c r="I274" s="4"/>
      <c r="J274" s="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6"/>
      <c r="Y274" s="5"/>
      <c r="Z274" s="5"/>
      <c r="AA274" s="5"/>
    </row>
  </sheetData>
  <sortState ref="A87:AQ105">
    <sortCondition ref="B87:B105"/>
  </sortState>
  <mergeCells count="47">
    <mergeCell ref="A1:Y1"/>
    <mergeCell ref="A2:Y2"/>
    <mergeCell ref="A4:A7"/>
    <mergeCell ref="B4:B7"/>
    <mergeCell ref="D4:D7"/>
    <mergeCell ref="G4:G7"/>
    <mergeCell ref="H4:H7"/>
    <mergeCell ref="Y4:Y7"/>
    <mergeCell ref="K5:K7"/>
    <mergeCell ref="R6:S6"/>
    <mergeCell ref="C4:C7"/>
    <mergeCell ref="E4:E7"/>
    <mergeCell ref="I4:I7"/>
    <mergeCell ref="L5:W5"/>
    <mergeCell ref="L6:M6"/>
    <mergeCell ref="P6:Q6"/>
    <mergeCell ref="K4:W4"/>
    <mergeCell ref="Z4:Z7"/>
    <mergeCell ref="AA4:AA7"/>
    <mergeCell ref="A23:Y23"/>
    <mergeCell ref="A38:Y38"/>
    <mergeCell ref="X4:X7"/>
    <mergeCell ref="A39:Y39"/>
    <mergeCell ref="A60:Y60"/>
    <mergeCell ref="T6:U6"/>
    <mergeCell ref="W6:W7"/>
    <mergeCell ref="A9:Y9"/>
    <mergeCell ref="A10:Y10"/>
    <mergeCell ref="A20:Y20"/>
    <mergeCell ref="A26:Y26"/>
    <mergeCell ref="A31:Y31"/>
    <mergeCell ref="N6:O6"/>
    <mergeCell ref="F4:F7"/>
    <mergeCell ref="A121:Y121"/>
    <mergeCell ref="A63:Y63"/>
    <mergeCell ref="A73:Y73"/>
    <mergeCell ref="A76:Y76"/>
    <mergeCell ref="A116:Y116"/>
    <mergeCell ref="A83:Y83"/>
    <mergeCell ref="A84:Y84"/>
    <mergeCell ref="A104:Y104"/>
    <mergeCell ref="A112:Y112"/>
    <mergeCell ref="A70:Y70"/>
    <mergeCell ref="A172:Y172"/>
    <mergeCell ref="A122:Y122"/>
    <mergeCell ref="A131:Y131"/>
    <mergeCell ref="A166:Y166"/>
  </mergeCells>
  <pageMargins left="0.19685039370078741" right="0.19685039370078741" top="0.61" bottom="0.23622047244094491" header="0.31496062992125984" footer="0.19685039370078741"/>
  <pageSetup paperSize="9" scale="74" fitToHeight="0" orientation="landscape" r:id="rId1"/>
  <rowBreaks count="3" manualBreakCount="3">
    <brk id="59" max="28" man="1"/>
    <brk id="111" max="28" man="1"/>
    <brk id="163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ПМСП</vt:lpstr>
      <vt:lpstr>стац</vt:lpstr>
      <vt:lpstr>ПМСП!Заголовки_для_печати</vt:lpstr>
      <vt:lpstr>стац!Заголовки_для_печати</vt:lpstr>
      <vt:lpstr>ПМСП!Область_печати</vt:lpstr>
      <vt:lpstr>стац!Область_печати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2023-09-27T03:52:59Z</cp:lastPrinted>
  <dcterms:created xsi:type="dcterms:W3CDTF">1996-10-08T23:32:33Z</dcterms:created>
  <dcterms:modified xsi:type="dcterms:W3CDTF">2023-11-09T04:38:27Z</dcterms:modified>
</cp:coreProperties>
</file>