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4 год\"/>
    </mc:Choice>
  </mc:AlternateContent>
  <bookViews>
    <workbookView xWindow="0" yWindow="0" windowWidth="28800" windowHeight="12330" tabRatio="467" activeTab="1"/>
  </bookViews>
  <sheets>
    <sheet name="ПМСП" sheetId="16" r:id="rId1"/>
    <sheet name="стац" sheetId="21" r:id="rId2"/>
    <sheet name="расчет стац" sheetId="22" r:id="rId3"/>
  </sheets>
  <definedNames>
    <definedName name="_xlnm._FilterDatabase" localSheetId="0" hidden="1">ПМСП!$A$78:$AC$272</definedName>
    <definedName name="_xlnm._FilterDatabase" localSheetId="1" hidden="1">стац!$A$40:$AA$83</definedName>
    <definedName name="_xlnm.Print_Titles" localSheetId="0">ПМСП!$4:$7</definedName>
    <definedName name="_xlnm.Print_Titles" localSheetId="1">стац!$4:$7</definedName>
    <definedName name="_xlnm.Print_Area" localSheetId="0">ПМСП!$A$1:$AC$402</definedName>
    <definedName name="_xlnm.Print_Area" localSheetId="2">'расчет стац'!$A$1:$I$96</definedName>
    <definedName name="_xlnm.Print_Area" localSheetId="1">стац!$A$1:$AA$191</definedName>
  </definedNames>
  <calcPr calcId="162913" refMode="R1C1"/>
</workbook>
</file>

<file path=xl/calcChain.xml><?xml version="1.0" encoding="utf-8"?>
<calcChain xmlns="http://schemas.openxmlformats.org/spreadsheetml/2006/main">
  <c r="L349" i="16" l="1"/>
  <c r="N349" i="16"/>
  <c r="P349" i="16"/>
  <c r="R349" i="16"/>
  <c r="S349" i="16"/>
  <c r="T349" i="16"/>
  <c r="V349" i="16"/>
  <c r="AB349" i="16"/>
  <c r="L83" i="21"/>
  <c r="N83" i="21"/>
  <c r="P83" i="21"/>
  <c r="R83" i="21"/>
  <c r="T83" i="21"/>
  <c r="L115" i="21" l="1"/>
  <c r="L123" i="21" s="1"/>
  <c r="M115" i="21"/>
  <c r="N115" i="21"/>
  <c r="N123" i="21" s="1"/>
  <c r="O115" i="21"/>
  <c r="P115" i="21"/>
  <c r="P123" i="21" s="1"/>
  <c r="Q115" i="21"/>
  <c r="R115" i="21"/>
  <c r="R123" i="21" s="1"/>
  <c r="S115" i="21"/>
  <c r="T115" i="21"/>
  <c r="T123" i="21" s="1"/>
  <c r="U115" i="21"/>
  <c r="Q143" i="21" l="1"/>
  <c r="K143" i="21"/>
  <c r="U148" i="21"/>
  <c r="K148" i="21"/>
  <c r="V148" i="21" s="1"/>
  <c r="X171" i="21"/>
  <c r="W365" i="16"/>
  <c r="K365" i="16"/>
  <c r="V143" i="21" l="1"/>
  <c r="W148" i="21"/>
  <c r="Y148" i="21" s="1"/>
  <c r="X365" i="16"/>
  <c r="K106" i="21"/>
  <c r="V106" i="21" s="1"/>
  <c r="X107" i="21"/>
  <c r="U107" i="21"/>
  <c r="S107" i="21"/>
  <c r="Q107" i="21"/>
  <c r="O107" i="21"/>
  <c r="M107" i="21"/>
  <c r="Z324" i="16"/>
  <c r="W324" i="16"/>
  <c r="U324" i="16"/>
  <c r="Q324" i="16"/>
  <c r="O324" i="16"/>
  <c r="M324" i="16"/>
  <c r="K323" i="16"/>
  <c r="K324" i="16" s="1"/>
  <c r="W143" i="21" l="1"/>
  <c r="Y143" i="21" s="1"/>
  <c r="AA143" i="21"/>
  <c r="AA148" i="21"/>
  <c r="Y365" i="16"/>
  <c r="AA365" i="16" s="1"/>
  <c r="AC365" i="16" s="1"/>
  <c r="K107" i="21"/>
  <c r="W106" i="21"/>
  <c r="Y106" i="21" s="1"/>
  <c r="X323" i="16"/>
  <c r="Y323" i="16" s="1"/>
  <c r="AA106" i="21" l="1"/>
  <c r="V107" i="21"/>
  <c r="X324" i="16"/>
  <c r="AA323" i="16"/>
  <c r="Y324" i="16"/>
  <c r="W107" i="21" l="1"/>
  <c r="AC323" i="16"/>
  <c r="AA324" i="16"/>
  <c r="Y107" i="21" l="1"/>
  <c r="AC324" i="16"/>
  <c r="AA107" i="21" l="1"/>
  <c r="X61" i="21" l="1"/>
  <c r="U61" i="21"/>
  <c r="S61" i="21"/>
  <c r="Q61" i="21"/>
  <c r="O61" i="21"/>
  <c r="K60" i="21"/>
  <c r="K61" i="21" s="1"/>
  <c r="M60" i="21" l="1"/>
  <c r="V60" i="21" s="1"/>
  <c r="K166" i="16"/>
  <c r="M166" i="16" s="1"/>
  <c r="S160" i="16"/>
  <c r="K160" i="16"/>
  <c r="V61" i="21" l="1"/>
  <c r="M61" i="21"/>
  <c r="W60" i="21"/>
  <c r="Y60" i="21" s="1"/>
  <c r="X166" i="16"/>
  <c r="M160" i="16"/>
  <c r="X160" i="16" s="1"/>
  <c r="W61" i="21" l="1"/>
  <c r="Y166" i="16"/>
  <c r="AA166" i="16" s="1"/>
  <c r="Y160" i="16"/>
  <c r="AA160" i="16" s="1"/>
  <c r="AA60" i="21" l="1"/>
  <c r="Y61" i="21"/>
  <c r="AC166" i="16"/>
  <c r="AC160" i="16"/>
  <c r="AA61" i="21" l="1"/>
  <c r="Z56" i="16"/>
  <c r="W56" i="16"/>
  <c r="S56" i="16"/>
  <c r="Q56" i="16"/>
  <c r="O56" i="16"/>
  <c r="U55" i="16"/>
  <c r="K55" i="16"/>
  <c r="K56" i="16" s="1"/>
  <c r="W33" i="16"/>
  <c r="U33" i="16"/>
  <c r="O33" i="16"/>
  <c r="K33" i="16"/>
  <c r="S34" i="16"/>
  <c r="K34" i="16"/>
  <c r="L14" i="16"/>
  <c r="L71" i="16" s="1"/>
  <c r="N14" i="16"/>
  <c r="O14" i="16"/>
  <c r="P14" i="16"/>
  <c r="R14" i="16"/>
  <c r="S14" i="16"/>
  <c r="T14" i="16"/>
  <c r="U14" i="16"/>
  <c r="V14" i="16"/>
  <c r="W14" i="16"/>
  <c r="Z14" i="16"/>
  <c r="AB14" i="16"/>
  <c r="K13" i="16"/>
  <c r="M13" i="16" s="1"/>
  <c r="X13" i="16" l="1"/>
  <c r="M55" i="16"/>
  <c r="X55" i="16" s="1"/>
  <c r="U56" i="16"/>
  <c r="M33" i="16"/>
  <c r="M34" i="16"/>
  <c r="X33" i="16" l="1"/>
  <c r="Y55" i="16"/>
  <c r="AA55" i="16" s="1"/>
  <c r="AA56" i="16" s="1"/>
  <c r="Y13" i="16"/>
  <c r="AA13" i="16" s="1"/>
  <c r="X56" i="16"/>
  <c r="M56" i="16"/>
  <c r="X34" i="16"/>
  <c r="Y33" i="16" l="1"/>
  <c r="AA33" i="16" s="1"/>
  <c r="AC33" i="16" s="1"/>
  <c r="Y56" i="16"/>
  <c r="AC13" i="16"/>
  <c r="AC55" i="16"/>
  <c r="AC56" i="16" s="1"/>
  <c r="Y34" i="16"/>
  <c r="AA34" i="16" s="1"/>
  <c r="AC34" i="16" l="1"/>
  <c r="Z279" i="16" l="1"/>
  <c r="Z339" i="16" l="1"/>
  <c r="W339" i="16"/>
  <c r="U339" i="16"/>
  <c r="Q339" i="16"/>
  <c r="O339" i="16"/>
  <c r="M339" i="16"/>
  <c r="K338" i="16"/>
  <c r="K339" i="16" s="1"/>
  <c r="X338" i="16" l="1"/>
  <c r="Y338" i="16" s="1"/>
  <c r="K150" i="16"/>
  <c r="Y339" i="16" l="1"/>
  <c r="AA338" i="16"/>
  <c r="X339" i="16"/>
  <c r="M150" i="16"/>
  <c r="X150" i="16" s="1"/>
  <c r="AC338" i="16" l="1"/>
  <c r="AA339" i="16"/>
  <c r="Y150" i="16"/>
  <c r="AA150" i="16" s="1"/>
  <c r="AC339" i="16" l="1"/>
  <c r="AC150" i="16"/>
  <c r="K139" i="16" l="1"/>
  <c r="M139" i="16" l="1"/>
  <c r="K35" i="16"/>
  <c r="S35" i="16"/>
  <c r="X139" i="16" l="1"/>
  <c r="M35" i="16"/>
  <c r="D79" i="22"/>
  <c r="D78" i="22"/>
  <c r="D77" i="22"/>
  <c r="D76" i="22"/>
  <c r="B54" i="22"/>
  <c r="B52" i="22"/>
  <c r="Y139" i="16" l="1"/>
  <c r="AA139" i="16" s="1"/>
  <c r="X35" i="16"/>
  <c r="U269" i="16"/>
  <c r="Y35" i="16" l="1"/>
  <c r="AA35" i="16" s="1"/>
  <c r="AC35" i="16" s="1"/>
  <c r="AC139" i="16"/>
  <c r="W375" i="16"/>
  <c r="K375" i="16"/>
  <c r="X375" i="16" s="1"/>
  <c r="W364" i="16"/>
  <c r="K364" i="16"/>
  <c r="Q181" i="21"/>
  <c r="K181" i="21"/>
  <c r="K52" i="21"/>
  <c r="Y375" i="16" l="1"/>
  <c r="AA375" i="16" s="1"/>
  <c r="AC375" i="16" s="1"/>
  <c r="V181" i="21"/>
  <c r="X364" i="16"/>
  <c r="U96" i="16"/>
  <c r="U95" i="16"/>
  <c r="U94" i="16"/>
  <c r="W181" i="21" l="1"/>
  <c r="Y364" i="16"/>
  <c r="AA364" i="16" s="1"/>
  <c r="Z163" i="16"/>
  <c r="Y181" i="21" l="1"/>
  <c r="AC364" i="16"/>
  <c r="AA181" i="21" l="1"/>
  <c r="Q124" i="16"/>
  <c r="K124" i="16"/>
  <c r="Q29" i="16"/>
  <c r="K29" i="16"/>
  <c r="U236" i="16"/>
  <c r="K236" i="16"/>
  <c r="K146" i="16"/>
  <c r="K269" i="16"/>
  <c r="M269" i="16" s="1"/>
  <c r="M124" i="16" l="1"/>
  <c r="M29" i="16"/>
  <c r="M236" i="16"/>
  <c r="M146" i="16"/>
  <c r="X269" i="16"/>
  <c r="Q51" i="16"/>
  <c r="K51" i="16"/>
  <c r="M51" i="16" s="1"/>
  <c r="Y269" i="16" l="1"/>
  <c r="AA269" i="16" s="1"/>
  <c r="AC269" i="16" s="1"/>
  <c r="X146" i="16"/>
  <c r="X124" i="16"/>
  <c r="X29" i="16"/>
  <c r="X236" i="16"/>
  <c r="X51" i="16"/>
  <c r="K50" i="16"/>
  <c r="M50" i="16" s="1"/>
  <c r="Y236" i="16" l="1"/>
  <c r="AA236" i="16" s="1"/>
  <c r="Y146" i="16"/>
  <c r="AA146" i="16" s="1"/>
  <c r="Y124" i="16"/>
  <c r="AA124" i="16" s="1"/>
  <c r="Y29" i="16"/>
  <c r="AA29" i="16" s="1"/>
  <c r="Y51" i="16"/>
  <c r="AA51" i="16" s="1"/>
  <c r="X50" i="16"/>
  <c r="K24" i="16"/>
  <c r="AC236" i="16" l="1"/>
  <c r="AC146" i="16"/>
  <c r="AC124" i="16"/>
  <c r="AC29" i="16"/>
  <c r="AC51" i="16"/>
  <c r="Y50" i="16"/>
  <c r="AA50" i="16" s="1"/>
  <c r="AC50" i="16" s="1"/>
  <c r="K14" i="21" l="1"/>
  <c r="X35" i="21" l="1"/>
  <c r="X30" i="21"/>
  <c r="U30" i="21"/>
  <c r="S30" i="21"/>
  <c r="Q30" i="21"/>
  <c r="O30" i="21"/>
  <c r="X22" i="21"/>
  <c r="U22" i="21"/>
  <c r="S22" i="21"/>
  <c r="Q22" i="21"/>
  <c r="O22" i="21"/>
  <c r="X19" i="21"/>
  <c r="U19" i="21"/>
  <c r="K32" i="21"/>
  <c r="O16" i="16" l="1"/>
  <c r="K182" i="21" l="1"/>
  <c r="K180" i="21"/>
  <c r="K176" i="21"/>
  <c r="K175" i="21"/>
  <c r="K174" i="21"/>
  <c r="K173" i="21"/>
  <c r="K170" i="21"/>
  <c r="K169" i="21"/>
  <c r="K168" i="21"/>
  <c r="K167" i="21"/>
  <c r="K166" i="21"/>
  <c r="K165" i="21"/>
  <c r="K164" i="21"/>
  <c r="K163" i="21"/>
  <c r="K162" i="21"/>
  <c r="K161" i="21"/>
  <c r="K160" i="21"/>
  <c r="K159" i="21"/>
  <c r="K158" i="21"/>
  <c r="K157" i="21"/>
  <c r="K156" i="21"/>
  <c r="K155" i="21"/>
  <c r="K154" i="21"/>
  <c r="K153" i="21"/>
  <c r="K152" i="21"/>
  <c r="K151" i="21"/>
  <c r="K150" i="21"/>
  <c r="K149" i="21"/>
  <c r="K147" i="21"/>
  <c r="K146" i="21"/>
  <c r="K145" i="21"/>
  <c r="K144" i="21"/>
  <c r="K142" i="21"/>
  <c r="K141" i="21"/>
  <c r="K140" i="21"/>
  <c r="K139" i="21"/>
  <c r="K138" i="21"/>
  <c r="K137" i="21"/>
  <c r="M137" i="21" s="1"/>
  <c r="K136" i="21"/>
  <c r="K133" i="21"/>
  <c r="K132" i="21"/>
  <c r="K131" i="21"/>
  <c r="K130" i="21"/>
  <c r="K129" i="21"/>
  <c r="K128" i="21"/>
  <c r="K127" i="21"/>
  <c r="K121" i="21"/>
  <c r="K122" i="21" s="1"/>
  <c r="K118" i="21"/>
  <c r="K117" i="21"/>
  <c r="K114" i="21"/>
  <c r="K113" i="21"/>
  <c r="K112" i="21"/>
  <c r="K111" i="21"/>
  <c r="K110" i="21"/>
  <c r="K109" i="21"/>
  <c r="K103" i="21"/>
  <c r="K102" i="21"/>
  <c r="K101" i="21"/>
  <c r="K100" i="21"/>
  <c r="K99" i="21"/>
  <c r="K98" i="21"/>
  <c r="K97" i="21"/>
  <c r="K96" i="21"/>
  <c r="K95" i="21"/>
  <c r="K94" i="21"/>
  <c r="K93" i="21"/>
  <c r="K92" i="21"/>
  <c r="K91" i="21"/>
  <c r="K90" i="21"/>
  <c r="K89" i="21"/>
  <c r="K88" i="21"/>
  <c r="K87" i="21"/>
  <c r="K81" i="21"/>
  <c r="K80" i="21"/>
  <c r="K79" i="21"/>
  <c r="K76" i="21"/>
  <c r="K77" i="21" s="1"/>
  <c r="K73" i="21"/>
  <c r="K70" i="21"/>
  <c r="K69" i="21"/>
  <c r="K68" i="21"/>
  <c r="K67" i="21"/>
  <c r="K66" i="21"/>
  <c r="K63" i="21"/>
  <c r="K57" i="21"/>
  <c r="K56" i="21"/>
  <c r="K55" i="21"/>
  <c r="K54" i="21"/>
  <c r="K53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4" i="21"/>
  <c r="K33" i="21"/>
  <c r="K29" i="21"/>
  <c r="K28" i="21"/>
  <c r="K27" i="21"/>
  <c r="K24" i="21"/>
  <c r="K21" i="21"/>
  <c r="K12" i="21"/>
  <c r="K13" i="21"/>
  <c r="K15" i="21"/>
  <c r="K16" i="21"/>
  <c r="K17" i="21"/>
  <c r="K18" i="21"/>
  <c r="K11" i="21"/>
  <c r="K115" i="21" l="1"/>
  <c r="K82" i="21"/>
  <c r="K19" i="21"/>
  <c r="K35" i="21"/>
  <c r="K58" i="21"/>
  <c r="K30" i="21"/>
  <c r="K71" i="21"/>
  <c r="K134" i="21"/>
  <c r="K171" i="21"/>
  <c r="K104" i="21"/>
  <c r="K119" i="21"/>
  <c r="K394" i="16"/>
  <c r="K391" i="16"/>
  <c r="K388" i="16"/>
  <c r="K385" i="16"/>
  <c r="K382" i="16"/>
  <c r="K379" i="16"/>
  <c r="K376" i="16"/>
  <c r="K374" i="16"/>
  <c r="K371" i="16"/>
  <c r="K370" i="16"/>
  <c r="K369" i="16"/>
  <c r="K366" i="16"/>
  <c r="K363" i="16"/>
  <c r="K360" i="16"/>
  <c r="K357" i="16"/>
  <c r="K354" i="16"/>
  <c r="K353" i="16"/>
  <c r="K347" i="16"/>
  <c r="K344" i="16"/>
  <c r="K341" i="16"/>
  <c r="K335" i="16"/>
  <c r="K332" i="16"/>
  <c r="K329" i="16"/>
  <c r="K326" i="16"/>
  <c r="K320" i="16"/>
  <c r="K317" i="16"/>
  <c r="K314" i="16"/>
  <c r="K311" i="16"/>
  <c r="K308" i="16"/>
  <c r="K305" i="16"/>
  <c r="K302" i="16"/>
  <c r="K299" i="16"/>
  <c r="K296" i="16"/>
  <c r="K293" i="16"/>
  <c r="K292" i="16"/>
  <c r="K291" i="16"/>
  <c r="K290" i="16"/>
  <c r="K289" i="16"/>
  <c r="K288" i="16"/>
  <c r="K287" i="16"/>
  <c r="K286" i="16"/>
  <c r="K285" i="16"/>
  <c r="K282" i="16"/>
  <c r="K281" i="16"/>
  <c r="K278" i="16"/>
  <c r="K277" i="16"/>
  <c r="K276" i="16"/>
  <c r="K270" i="16"/>
  <c r="K268" i="16"/>
  <c r="K265" i="16"/>
  <c r="K264" i="16"/>
  <c r="K261" i="16"/>
  <c r="K260" i="16"/>
  <c r="K257" i="16"/>
  <c r="K254" i="16"/>
  <c r="K253" i="16"/>
  <c r="K250" i="16"/>
  <c r="K249" i="16"/>
  <c r="K246" i="16"/>
  <c r="K243" i="16"/>
  <c r="K240" i="16"/>
  <c r="K237" i="16"/>
  <c r="K235" i="16"/>
  <c r="K232" i="16"/>
  <c r="K231" i="16"/>
  <c r="K228" i="16"/>
  <c r="K225" i="16"/>
  <c r="K224" i="16"/>
  <c r="K221" i="16"/>
  <c r="K220" i="16"/>
  <c r="K217" i="16"/>
  <c r="K216" i="16"/>
  <c r="K213" i="16"/>
  <c r="K210" i="16"/>
  <c r="K209" i="16"/>
  <c r="K208" i="16"/>
  <c r="K205" i="16"/>
  <c r="K204" i="16"/>
  <c r="K203" i="16"/>
  <c r="K200" i="16"/>
  <c r="K199" i="16"/>
  <c r="K196" i="16"/>
  <c r="K195" i="16"/>
  <c r="K192" i="16"/>
  <c r="K191" i="16"/>
  <c r="K190" i="16"/>
  <c r="K187" i="16"/>
  <c r="K186" i="16"/>
  <c r="K185" i="16"/>
  <c r="K182" i="16"/>
  <c r="K181" i="16"/>
  <c r="K180" i="16"/>
  <c r="K179" i="16"/>
  <c r="K178" i="16"/>
  <c r="K175" i="16"/>
  <c r="K174" i="16"/>
  <c r="K173" i="16"/>
  <c r="K172" i="16"/>
  <c r="K171" i="16"/>
  <c r="K170" i="16"/>
  <c r="K169" i="16"/>
  <c r="K165" i="16"/>
  <c r="K162" i="16"/>
  <c r="K161" i="16"/>
  <c r="K159" i="16"/>
  <c r="K158" i="16"/>
  <c r="K157" i="16"/>
  <c r="K151" i="16"/>
  <c r="K156" i="16"/>
  <c r="K155" i="16"/>
  <c r="K154" i="16"/>
  <c r="K153" i="16"/>
  <c r="K152" i="16"/>
  <c r="K149" i="16"/>
  <c r="K148" i="16"/>
  <c r="K147" i="16"/>
  <c r="K145" i="16"/>
  <c r="K144" i="16"/>
  <c r="K143" i="16"/>
  <c r="K142" i="16"/>
  <c r="K141" i="16"/>
  <c r="K140" i="16"/>
  <c r="K138" i="16"/>
  <c r="K137" i="16"/>
  <c r="K136" i="16"/>
  <c r="K135" i="16"/>
  <c r="K134" i="16"/>
  <c r="K133" i="16"/>
  <c r="K132" i="16"/>
  <c r="K131" i="16"/>
  <c r="K130" i="16"/>
  <c r="K129" i="16"/>
  <c r="K128" i="16"/>
  <c r="K125" i="16"/>
  <c r="K123" i="16"/>
  <c r="K122" i="16"/>
  <c r="K121" i="16"/>
  <c r="K120" i="16"/>
  <c r="K119" i="16"/>
  <c r="K118" i="16"/>
  <c r="K117" i="16"/>
  <c r="K116" i="16"/>
  <c r="K115" i="16"/>
  <c r="K114" i="16"/>
  <c r="K113" i="16"/>
  <c r="K112" i="16"/>
  <c r="K111" i="16"/>
  <c r="K110" i="16"/>
  <c r="K109" i="16"/>
  <c r="K106" i="16"/>
  <c r="K105" i="16"/>
  <c r="K104" i="16"/>
  <c r="K103" i="16"/>
  <c r="K102" i="16"/>
  <c r="K101" i="16"/>
  <c r="K100" i="16"/>
  <c r="K99" i="16"/>
  <c r="K96" i="16"/>
  <c r="K95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5" i="16"/>
  <c r="K69" i="16"/>
  <c r="K68" i="16"/>
  <c r="K67" i="16"/>
  <c r="K63" i="16"/>
  <c r="K62" i="16"/>
  <c r="K59" i="16"/>
  <c r="K58" i="16"/>
  <c r="K52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0" i="16"/>
  <c r="K28" i="16"/>
  <c r="K27" i="16"/>
  <c r="K23" i="16"/>
  <c r="K22" i="16"/>
  <c r="K21" i="16"/>
  <c r="K20" i="16"/>
  <c r="K19" i="16"/>
  <c r="K18" i="16"/>
  <c r="K17" i="16"/>
  <c r="K16" i="16"/>
  <c r="K12" i="16"/>
  <c r="K14" i="16" s="1"/>
  <c r="AB355" i="16"/>
  <c r="AB358" i="16"/>
  <c r="AB361" i="16"/>
  <c r="AB367" i="16"/>
  <c r="AB372" i="16"/>
  <c r="AB377" i="16"/>
  <c r="AB380" i="16"/>
  <c r="AB383" i="16"/>
  <c r="AB386" i="16"/>
  <c r="AB389" i="16"/>
  <c r="AB392" i="16"/>
  <c r="AB395" i="16"/>
  <c r="K123" i="21" l="1"/>
  <c r="K222" i="16"/>
  <c r="K211" i="16"/>
  <c r="K201" i="16"/>
  <c r="K271" i="16"/>
  <c r="K218" i="16"/>
  <c r="K163" i="16"/>
  <c r="K226" i="16"/>
  <c r="K167" i="16"/>
  <c r="K206" i="16"/>
  <c r="K176" i="16"/>
  <c r="K97" i="16"/>
  <c r="K107" i="16"/>
  <c r="K193" i="16"/>
  <c r="K126" i="16"/>
  <c r="K188" i="16"/>
  <c r="K183" i="16"/>
  <c r="K197" i="16"/>
  <c r="K31" i="16"/>
  <c r="K25" i="16"/>
  <c r="K53" i="16"/>
  <c r="Q175" i="21" l="1"/>
  <c r="S175" i="21"/>
  <c r="U175" i="21"/>
  <c r="V175" i="21"/>
  <c r="W175" i="21" l="1"/>
  <c r="Y175" i="21" l="1"/>
  <c r="AA175" i="21" s="1"/>
  <c r="S130" i="16" l="1"/>
  <c r="Q73" i="21" l="1"/>
  <c r="Q24" i="21"/>
  <c r="S12" i="21"/>
  <c r="M12" i="21" l="1"/>
  <c r="V12" i="21" l="1"/>
  <c r="W12" i="21" l="1"/>
  <c r="Y12" i="21" s="1"/>
  <c r="AA12" i="21" l="1"/>
  <c r="U186" i="16"/>
  <c r="M186" i="16"/>
  <c r="X186" i="16" l="1"/>
  <c r="S129" i="16"/>
  <c r="Y186" i="16" l="1"/>
  <c r="AA186" i="16" s="1"/>
  <c r="U82" i="16"/>
  <c r="U87" i="16"/>
  <c r="O78" i="16"/>
  <c r="AC186" i="16" l="1"/>
  <c r="M82" i="16"/>
  <c r="S24" i="16"/>
  <c r="Q25" i="16"/>
  <c r="Z25" i="16"/>
  <c r="M23" i="16"/>
  <c r="U23" i="16"/>
  <c r="X82" i="16" l="1"/>
  <c r="S25" i="16"/>
  <c r="M24" i="16"/>
  <c r="X23" i="16"/>
  <c r="Q170" i="21"/>
  <c r="M104" i="21"/>
  <c r="O104" i="21"/>
  <c r="Q104" i="21"/>
  <c r="S104" i="21"/>
  <c r="U104" i="21"/>
  <c r="X104" i="21"/>
  <c r="O107" i="16"/>
  <c r="Q107" i="16"/>
  <c r="U107" i="16"/>
  <c r="W107" i="16"/>
  <c r="W97" i="16"/>
  <c r="Z97" i="16"/>
  <c r="T163" i="16"/>
  <c r="V163" i="16"/>
  <c r="W163" i="16"/>
  <c r="O53" i="16"/>
  <c r="T53" i="16"/>
  <c r="U53" i="16"/>
  <c r="V53" i="16"/>
  <c r="V71" i="16" s="1"/>
  <c r="W53" i="16"/>
  <c r="Z53" i="16"/>
  <c r="N70" i="16"/>
  <c r="N71" i="16" s="1"/>
  <c r="O70" i="16"/>
  <c r="P70" i="16"/>
  <c r="P71" i="16" s="1"/>
  <c r="Q70" i="16"/>
  <c r="R70" i="16"/>
  <c r="R71" i="16" s="1"/>
  <c r="S70" i="16"/>
  <c r="T70" i="16"/>
  <c r="V70" i="16"/>
  <c r="W70" i="16"/>
  <c r="Z70" i="16"/>
  <c r="T71" i="16" l="1"/>
  <c r="Y82" i="16"/>
  <c r="AA82" i="16" s="1"/>
  <c r="Y23" i="16"/>
  <c r="AA23" i="16" s="1"/>
  <c r="X24" i="16"/>
  <c r="AC82" i="16" l="1"/>
  <c r="AC23" i="16"/>
  <c r="Y24" i="16"/>
  <c r="AA24" i="16" s="1"/>
  <c r="M149" i="16"/>
  <c r="AC24" i="16" l="1"/>
  <c r="X149" i="16"/>
  <c r="M29" i="21"/>
  <c r="M28" i="21"/>
  <c r="V28" i="21" l="1"/>
  <c r="V29" i="21"/>
  <c r="Y149" i="16"/>
  <c r="AA149" i="16" s="1"/>
  <c r="W28" i="21" l="1"/>
  <c r="W29" i="21"/>
  <c r="AC149" i="16"/>
  <c r="Y29" i="21" l="1"/>
  <c r="AA29" i="21" s="1"/>
  <c r="Y28" i="21"/>
  <c r="AA28" i="21" s="1"/>
  <c r="Z271" i="16"/>
  <c r="S162" i="16" l="1"/>
  <c r="M162" i="16" l="1"/>
  <c r="X162" i="16" l="1"/>
  <c r="Y162" i="16" l="1"/>
  <c r="AA162" i="16" s="1"/>
  <c r="AC162" i="16" s="1"/>
  <c r="S102" i="16" l="1"/>
  <c r="M102" i="16"/>
  <c r="X102" i="16" l="1"/>
  <c r="Y102" i="16" l="1"/>
  <c r="AA102" i="16" s="1"/>
  <c r="AC102" i="16" s="1"/>
  <c r="M95" i="16" l="1"/>
  <c r="M96" i="16"/>
  <c r="X96" i="16" l="1"/>
  <c r="Y96" i="16" s="1"/>
  <c r="AA96" i="16" s="1"/>
  <c r="X95" i="16"/>
  <c r="Y95" i="16" s="1"/>
  <c r="AA95" i="16" s="1"/>
  <c r="AC95" i="16" s="1"/>
  <c r="M94" i="16"/>
  <c r="X94" i="16" l="1"/>
  <c r="Y94" i="16" s="1"/>
  <c r="AA94" i="16" s="1"/>
  <c r="AC96" i="16"/>
  <c r="U69" i="16"/>
  <c r="M48" i="16"/>
  <c r="M52" i="16" l="1"/>
  <c r="X52" i="16" s="1"/>
  <c r="M49" i="16"/>
  <c r="M69" i="16"/>
  <c r="X48" i="16"/>
  <c r="X49" i="16" l="1"/>
  <c r="Y52" i="16"/>
  <c r="AA52" i="16" s="1"/>
  <c r="AC52" i="16" s="1"/>
  <c r="X69" i="16"/>
  <c r="AC94" i="16"/>
  <c r="Y48" i="16"/>
  <c r="AA48" i="16" s="1"/>
  <c r="AC48" i="16" s="1"/>
  <c r="Y49" i="16" l="1"/>
  <c r="AA49" i="16" s="1"/>
  <c r="AC49" i="16" s="1"/>
  <c r="Y69" i="16"/>
  <c r="AA69" i="16" s="1"/>
  <c r="AC69" i="16" s="1"/>
  <c r="V94" i="21" l="1"/>
  <c r="V99" i="21"/>
  <c r="V87" i="21"/>
  <c r="V98" i="21"/>
  <c r="V97" i="21"/>
  <c r="V96" i="21"/>
  <c r="V95" i="21"/>
  <c r="W94" i="21" l="1"/>
  <c r="Y94" i="21" s="1"/>
  <c r="W87" i="21"/>
  <c r="W99" i="21"/>
  <c r="W98" i="21"/>
  <c r="Y98" i="21" s="1"/>
  <c r="W97" i="21"/>
  <c r="W96" i="21"/>
  <c r="Y96" i="21" s="1"/>
  <c r="W95" i="21"/>
  <c r="Y95" i="21" l="1"/>
  <c r="AA95" i="21" s="1"/>
  <c r="Y97" i="21"/>
  <c r="Y99" i="21"/>
  <c r="AA99" i="21" s="1"/>
  <c r="Y87" i="21"/>
  <c r="AA87" i="21" s="1"/>
  <c r="AA96" i="21"/>
  <c r="AA94" i="21"/>
  <c r="AA98" i="21"/>
  <c r="AA97" i="21" l="1"/>
  <c r="U163" i="16"/>
  <c r="V101" i="21" l="1"/>
  <c r="V103" i="21"/>
  <c r="M159" i="16"/>
  <c r="X159" i="16" s="1"/>
  <c r="M155" i="16"/>
  <c r="X155" i="16" s="1"/>
  <c r="X58" i="21"/>
  <c r="U41" i="21"/>
  <c r="S41" i="21"/>
  <c r="M40" i="21"/>
  <c r="Y155" i="16" l="1"/>
  <c r="AA155" i="16" s="1"/>
  <c r="AC155" i="16" s="1"/>
  <c r="W101" i="21"/>
  <c r="Y159" i="16"/>
  <c r="AA159" i="16" s="1"/>
  <c r="AC159" i="16" s="1"/>
  <c r="W103" i="21"/>
  <c r="Y103" i="21" s="1"/>
  <c r="M56" i="21"/>
  <c r="M55" i="21"/>
  <c r="M54" i="21"/>
  <c r="V40" i="21"/>
  <c r="M41" i="21"/>
  <c r="Y101" i="21" l="1"/>
  <c r="AA101" i="21" s="1"/>
  <c r="AA103" i="21"/>
  <c r="V55" i="21"/>
  <c r="V56" i="21"/>
  <c r="V54" i="21"/>
  <c r="V41" i="21"/>
  <c r="W56" i="21" l="1"/>
  <c r="W54" i="21"/>
  <c r="Y54" i="21" s="1"/>
  <c r="W55" i="21"/>
  <c r="W41" i="21"/>
  <c r="Y41" i="21" l="1"/>
  <c r="AA41" i="21" s="1"/>
  <c r="Y56" i="21"/>
  <c r="AA56" i="21" s="1"/>
  <c r="Y55" i="21"/>
  <c r="AA55" i="21" s="1"/>
  <c r="AA54" i="21"/>
  <c r="M48" i="21" l="1"/>
  <c r="M50" i="21"/>
  <c r="M52" i="21"/>
  <c r="M49" i="21"/>
  <c r="M51" i="21"/>
  <c r="V50" i="21" l="1"/>
  <c r="V52" i="21"/>
  <c r="V48" i="21"/>
  <c r="V51" i="21"/>
  <c r="V49" i="21"/>
  <c r="W50" i="21" l="1"/>
  <c r="W48" i="21"/>
  <c r="W52" i="21"/>
  <c r="W51" i="21"/>
  <c r="W49" i="21"/>
  <c r="Y49" i="21" l="1"/>
  <c r="AA49" i="21" s="1"/>
  <c r="Y48" i="21"/>
  <c r="Y51" i="21"/>
  <c r="AA51" i="21" s="1"/>
  <c r="Y52" i="21"/>
  <c r="Y50" i="21"/>
  <c r="AA50" i="21" s="1"/>
  <c r="AA52" i="21"/>
  <c r="AA48" i="21"/>
  <c r="S16" i="21"/>
  <c r="M16" i="21" l="1"/>
  <c r="M18" i="21"/>
  <c r="M34" i="21"/>
  <c r="M17" i="21"/>
  <c r="V16" i="21" l="1"/>
  <c r="V18" i="21"/>
  <c r="V34" i="21"/>
  <c r="W34" i="21" s="1"/>
  <c r="V17" i="21"/>
  <c r="Y34" i="21" l="1"/>
  <c r="AA34" i="21" s="1"/>
  <c r="W18" i="21"/>
  <c r="W16" i="21"/>
  <c r="Y16" i="21" s="1"/>
  <c r="W17" i="21"/>
  <c r="Y17" i="21" l="1"/>
  <c r="AA17" i="21" s="1"/>
  <c r="Y18" i="21"/>
  <c r="AA16" i="21"/>
  <c r="AA18" i="21" l="1"/>
  <c r="M152" i="16"/>
  <c r="S67" i="21"/>
  <c r="S68" i="21"/>
  <c r="S69" i="21"/>
  <c r="Q68" i="21"/>
  <c r="Q69" i="21"/>
  <c r="X152" i="16" l="1"/>
  <c r="M376" i="16"/>
  <c r="Q138" i="21"/>
  <c r="X376" i="16" l="1"/>
  <c r="Y152" i="16"/>
  <c r="AA152" i="16" s="1"/>
  <c r="AC152" i="16" s="1"/>
  <c r="V138" i="21"/>
  <c r="Y376" i="16" l="1"/>
  <c r="AA376" i="16" s="1"/>
  <c r="AC376" i="16" s="1"/>
  <c r="W138" i="21"/>
  <c r="Z358" i="16"/>
  <c r="O358" i="16"/>
  <c r="Q358" i="16"/>
  <c r="S358" i="16"/>
  <c r="U358" i="16"/>
  <c r="S137" i="21"/>
  <c r="X119" i="21"/>
  <c r="U119" i="21"/>
  <c r="S119" i="21"/>
  <c r="Q119" i="21"/>
  <c r="O119" i="21"/>
  <c r="M119" i="21"/>
  <c r="V117" i="21"/>
  <c r="V110" i="21"/>
  <c r="Y138" i="21" l="1"/>
  <c r="M90" i="16"/>
  <c r="V162" i="21"/>
  <c r="V118" i="21"/>
  <c r="W117" i="21"/>
  <c r="Y117" i="21" s="1"/>
  <c r="W110" i="21"/>
  <c r="AA138" i="21" l="1"/>
  <c r="Y110" i="21"/>
  <c r="AA110" i="21" s="1"/>
  <c r="X90" i="16"/>
  <c r="V119" i="21"/>
  <c r="M358" i="16"/>
  <c r="W162" i="21"/>
  <c r="V137" i="21"/>
  <c r="W118" i="21"/>
  <c r="Y162" i="21" l="1"/>
  <c r="AA162" i="21" s="1"/>
  <c r="Y118" i="21"/>
  <c r="AA118" i="21" s="1"/>
  <c r="AA117" i="21"/>
  <c r="Y119" i="21"/>
  <c r="W119" i="21"/>
  <c r="Y90" i="16"/>
  <c r="AA90" i="16" s="1"/>
  <c r="W137" i="21"/>
  <c r="Y137" i="21" l="1"/>
  <c r="AA137" i="21" s="1"/>
  <c r="AA119" i="21"/>
  <c r="AC90" i="16"/>
  <c r="X183" i="21"/>
  <c r="U183" i="21"/>
  <c r="S183" i="21"/>
  <c r="O183" i="21"/>
  <c r="Q182" i="21"/>
  <c r="Q180" i="21"/>
  <c r="K183" i="21" l="1"/>
  <c r="Q183" i="21"/>
  <c r="V180" i="21"/>
  <c r="V182" i="21"/>
  <c r="V183" i="21" l="1"/>
  <c r="W180" i="21"/>
  <c r="Y180" i="21" s="1"/>
  <c r="W182" i="21"/>
  <c r="X177" i="21"/>
  <c r="O177" i="21"/>
  <c r="U176" i="21"/>
  <c r="S176" i="21"/>
  <c r="Q176" i="21"/>
  <c r="U174" i="21"/>
  <c r="S174" i="21"/>
  <c r="Q174" i="21"/>
  <c r="U173" i="21"/>
  <c r="S173" i="21"/>
  <c r="Q173" i="21"/>
  <c r="X115" i="21"/>
  <c r="X71" i="21"/>
  <c r="M69" i="21"/>
  <c r="S70" i="21"/>
  <c r="Q70" i="21"/>
  <c r="M68" i="21"/>
  <c r="Q67" i="21"/>
  <c r="M67" i="21"/>
  <c r="Y182" i="21" l="1"/>
  <c r="AA182" i="21" s="1"/>
  <c r="K177" i="21"/>
  <c r="W183" i="21"/>
  <c r="U177" i="21"/>
  <c r="Q177" i="21"/>
  <c r="V176" i="21"/>
  <c r="V174" i="21"/>
  <c r="V173" i="21"/>
  <c r="S177" i="21"/>
  <c r="V68" i="21"/>
  <c r="V69" i="21"/>
  <c r="V67" i="21"/>
  <c r="V109" i="21"/>
  <c r="V111" i="21"/>
  <c r="V112" i="21"/>
  <c r="V113" i="21"/>
  <c r="V114" i="21"/>
  <c r="M70" i="21"/>
  <c r="Y183" i="21" l="1"/>
  <c r="AA180" i="21"/>
  <c r="W67" i="21"/>
  <c r="Y67" i="21" s="1"/>
  <c r="V177" i="21"/>
  <c r="V115" i="21"/>
  <c r="W173" i="21"/>
  <c r="W176" i="21"/>
  <c r="W68" i="21"/>
  <c r="Y68" i="21" s="1"/>
  <c r="W174" i="21"/>
  <c r="W69" i="21"/>
  <c r="Y69" i="21" s="1"/>
  <c r="W112" i="21"/>
  <c r="W109" i="21"/>
  <c r="Y109" i="21" s="1"/>
  <c r="W111" i="21"/>
  <c r="W114" i="21"/>
  <c r="W113" i="21"/>
  <c r="V70" i="21"/>
  <c r="Y176" i="21" l="1"/>
  <c r="AA176" i="21" s="1"/>
  <c r="Y174" i="21"/>
  <c r="AA174" i="21" s="1"/>
  <c r="Y173" i="21"/>
  <c r="AA173" i="21" s="1"/>
  <c r="Y114" i="21"/>
  <c r="AA114" i="21" s="1"/>
  <c r="Y111" i="21"/>
  <c r="Y113" i="21"/>
  <c r="AA113" i="21" s="1"/>
  <c r="Y112" i="21"/>
  <c r="AA112" i="21" s="1"/>
  <c r="AA183" i="21"/>
  <c r="AA67" i="21"/>
  <c r="AA69" i="21"/>
  <c r="AA68" i="21"/>
  <c r="W177" i="21"/>
  <c r="W115" i="21"/>
  <c r="W70" i="21"/>
  <c r="Y70" i="21" s="1"/>
  <c r="AA111" i="21" l="1"/>
  <c r="Y177" i="21"/>
  <c r="AA177" i="21"/>
  <c r="AA109" i="21"/>
  <c r="Y115" i="21"/>
  <c r="AA115" i="21" l="1"/>
  <c r="AA70" i="21"/>
  <c r="M53" i="21" l="1"/>
  <c r="Q12" i="16"/>
  <c r="Q14" i="16" s="1"/>
  <c r="U68" i="16"/>
  <c r="U17" i="16"/>
  <c r="V53" i="21" l="1"/>
  <c r="M12" i="16"/>
  <c r="M14" i="16" s="1"/>
  <c r="M68" i="16"/>
  <c r="M17" i="16"/>
  <c r="S14" i="21"/>
  <c r="Q14" i="21"/>
  <c r="Q19" i="21" l="1"/>
  <c r="X12" i="16"/>
  <c r="X14" i="16" s="1"/>
  <c r="W53" i="21"/>
  <c r="X17" i="16"/>
  <c r="X68" i="16"/>
  <c r="M14" i="21"/>
  <c r="Y53" i="21" l="1"/>
  <c r="AA53" i="21" s="1"/>
  <c r="V14" i="21"/>
  <c r="Y12" i="16"/>
  <c r="Y14" i="16" s="1"/>
  <c r="Y17" i="16"/>
  <c r="AA17" i="16" s="1"/>
  <c r="AC17" i="16" s="1"/>
  <c r="Y68" i="16"/>
  <c r="AA12" i="16" l="1"/>
  <c r="AA14" i="16" s="1"/>
  <c r="AA68" i="16"/>
  <c r="AC68" i="16" s="1"/>
  <c r="W14" i="21"/>
  <c r="Y14" i="21" s="1"/>
  <c r="AA14" i="21" l="1"/>
  <c r="AC12" i="16"/>
  <c r="AC14" i="16" s="1"/>
  <c r="Z188" i="16" l="1"/>
  <c r="Z183" i="16"/>
  <c r="Z176" i="16"/>
  <c r="S36" i="16" l="1"/>
  <c r="M36" i="16" l="1"/>
  <c r="Z377" i="16"/>
  <c r="M377" i="16"/>
  <c r="Z107" i="16"/>
  <c r="X36" i="16" l="1"/>
  <c r="Y36" i="16" l="1"/>
  <c r="Z266" i="16"/>
  <c r="Z262" i="16"/>
  <c r="Z255" i="16"/>
  <c r="Z251" i="16"/>
  <c r="Z238" i="16"/>
  <c r="Z233" i="16"/>
  <c r="Z226" i="16"/>
  <c r="Z222" i="16"/>
  <c r="Z218" i="16"/>
  <c r="Z211" i="16"/>
  <c r="Z206" i="16"/>
  <c r="Z201" i="16"/>
  <c r="Z197" i="16"/>
  <c r="Z193" i="16"/>
  <c r="Z167" i="16"/>
  <c r="AA36" i="16" l="1"/>
  <c r="AC36" i="16" s="1"/>
  <c r="M106" i="16"/>
  <c r="M105" i="16"/>
  <c r="M104" i="16"/>
  <c r="M270" i="16"/>
  <c r="M265" i="16"/>
  <c r="M261" i="16"/>
  <c r="M254" i="16"/>
  <c r="M250" i="16"/>
  <c r="M237" i="16"/>
  <c r="M232" i="16"/>
  <c r="M221" i="16"/>
  <c r="M217" i="16"/>
  <c r="M210" i="16"/>
  <c r="M205" i="16"/>
  <c r="M196" i="16"/>
  <c r="M192" i="16"/>
  <c r="M187" i="16"/>
  <c r="M182" i="16"/>
  <c r="M175" i="16"/>
  <c r="X106" i="16" l="1"/>
  <c r="X105" i="16"/>
  <c r="X104" i="16"/>
  <c r="X270" i="16"/>
  <c r="X265" i="16"/>
  <c r="X261" i="16"/>
  <c r="X254" i="16"/>
  <c r="X250" i="16"/>
  <c r="M225" i="16"/>
  <c r="X237" i="16"/>
  <c r="X232" i="16"/>
  <c r="X221" i="16"/>
  <c r="X217" i="16"/>
  <c r="M200" i="16"/>
  <c r="X210" i="16"/>
  <c r="X205" i="16"/>
  <c r="X196" i="16"/>
  <c r="X192" i="16"/>
  <c r="X187" i="16"/>
  <c r="X182" i="16"/>
  <c r="X175" i="16"/>
  <c r="U70" i="16"/>
  <c r="Y106" i="16" l="1"/>
  <c r="AA106" i="16" s="1"/>
  <c r="AC106" i="16" s="1"/>
  <c r="Y105" i="16"/>
  <c r="AA105" i="16" s="1"/>
  <c r="AC105" i="16" s="1"/>
  <c r="Y104" i="16"/>
  <c r="AA104" i="16" s="1"/>
  <c r="AC104" i="16" s="1"/>
  <c r="Y270" i="16"/>
  <c r="AA270" i="16" s="1"/>
  <c r="AC270" i="16" s="1"/>
  <c r="Y261" i="16"/>
  <c r="AA261" i="16" s="1"/>
  <c r="AC261" i="16" s="1"/>
  <c r="Y265" i="16"/>
  <c r="AA265" i="16" s="1"/>
  <c r="AC265" i="16" s="1"/>
  <c r="Y250" i="16"/>
  <c r="AA250" i="16" s="1"/>
  <c r="AC250" i="16" s="1"/>
  <c r="Y254" i="16"/>
  <c r="AA254" i="16" s="1"/>
  <c r="AC254" i="16" s="1"/>
  <c r="Y232" i="16"/>
  <c r="AA232" i="16" s="1"/>
  <c r="AC232" i="16" s="1"/>
  <c r="X225" i="16"/>
  <c r="Y237" i="16"/>
  <c r="AA237" i="16" s="1"/>
  <c r="AC237" i="16" s="1"/>
  <c r="X200" i="16"/>
  <c r="Y217" i="16"/>
  <c r="AA217" i="16" s="1"/>
  <c r="AC217" i="16" s="1"/>
  <c r="Y221" i="16"/>
  <c r="AA221" i="16" s="1"/>
  <c r="AC221" i="16" s="1"/>
  <c r="Y205" i="16"/>
  <c r="AA205" i="16" s="1"/>
  <c r="AC205" i="16" s="1"/>
  <c r="Y210" i="16"/>
  <c r="AA210" i="16" s="1"/>
  <c r="AC210" i="16" s="1"/>
  <c r="Y196" i="16"/>
  <c r="AA196" i="16" s="1"/>
  <c r="AC196" i="16" s="1"/>
  <c r="Y187" i="16"/>
  <c r="AA187" i="16" s="1"/>
  <c r="AC187" i="16" s="1"/>
  <c r="Y192" i="16"/>
  <c r="AA192" i="16" s="1"/>
  <c r="AC192" i="16" s="1"/>
  <c r="Y182" i="16"/>
  <c r="AA182" i="16" s="1"/>
  <c r="AC182" i="16" s="1"/>
  <c r="Y175" i="16"/>
  <c r="AA175" i="16" s="1"/>
  <c r="AC175" i="16" s="1"/>
  <c r="Y225" i="16" l="1"/>
  <c r="AA225" i="16" s="1"/>
  <c r="AC225" i="16" s="1"/>
  <c r="Y200" i="16"/>
  <c r="AA200" i="16" s="1"/>
  <c r="AC200" i="16" s="1"/>
  <c r="Q42" i="21"/>
  <c r="Q58" i="21" l="1"/>
  <c r="Q113" i="16"/>
  <c r="M113" i="16" l="1"/>
  <c r="X113" i="16" l="1"/>
  <c r="Y113" i="16" l="1"/>
  <c r="AA113" i="16" s="1"/>
  <c r="AC113" i="16" s="1"/>
  <c r="O11" i="21" l="1"/>
  <c r="Z345" i="16"/>
  <c r="W345" i="16"/>
  <c r="U345" i="16"/>
  <c r="M345" i="16"/>
  <c r="O345" i="16"/>
  <c r="Q345" i="16"/>
  <c r="O19" i="21" l="1"/>
  <c r="M129" i="16" l="1"/>
  <c r="Q282" i="16"/>
  <c r="X282" i="16"/>
  <c r="O109" i="16"/>
  <c r="U147" i="21"/>
  <c r="U146" i="21"/>
  <c r="X129" i="16" l="1"/>
  <c r="M123" i="16"/>
  <c r="Y282" i="16"/>
  <c r="AA282" i="16" s="1"/>
  <c r="AC282" i="16" s="1"/>
  <c r="O128" i="16"/>
  <c r="O163" i="16" s="1"/>
  <c r="O97" i="16"/>
  <c r="Y129" i="16" l="1"/>
  <c r="AA129" i="16" s="1"/>
  <c r="AC129" i="16" s="1"/>
  <c r="X123" i="16"/>
  <c r="Y123" i="16" l="1"/>
  <c r="AA123" i="16" s="1"/>
  <c r="AC123" i="16" s="1"/>
  <c r="X25" i="21"/>
  <c r="X36" i="21" s="1"/>
  <c r="S25" i="21"/>
  <c r="Q25" i="21"/>
  <c r="O25" i="21"/>
  <c r="U24" i="21"/>
  <c r="K25" i="21"/>
  <c r="X74" i="21"/>
  <c r="S74" i="21"/>
  <c r="Q74" i="21"/>
  <c r="O74" i="21"/>
  <c r="U73" i="21"/>
  <c r="K74" i="21"/>
  <c r="M24" i="21" l="1"/>
  <c r="V24" i="21" s="1"/>
  <c r="U25" i="21"/>
  <c r="M73" i="21"/>
  <c r="U74" i="21"/>
  <c r="W24" i="21" l="1"/>
  <c r="V25" i="21"/>
  <c r="M25" i="21"/>
  <c r="M74" i="21"/>
  <c r="V73" i="21"/>
  <c r="W25" i="21" l="1"/>
  <c r="Y24" i="21"/>
  <c r="AA24" i="21"/>
  <c r="V74" i="21"/>
  <c r="W73" i="21"/>
  <c r="Y73" i="21" s="1"/>
  <c r="AA25" i="21" l="1"/>
  <c r="Y25" i="21"/>
  <c r="W74" i="21"/>
  <c r="AA73" i="21"/>
  <c r="AA74" i="21" l="1"/>
  <c r="Y74" i="21"/>
  <c r="S188" i="16"/>
  <c r="Q188" i="16"/>
  <c r="O188" i="16"/>
  <c r="Q117" i="16"/>
  <c r="U84" i="16"/>
  <c r="M100" i="16" l="1"/>
  <c r="M117" i="16"/>
  <c r="M84" i="16"/>
  <c r="X100" i="16" l="1"/>
  <c r="X117" i="16"/>
  <c r="X84" i="16"/>
  <c r="Y84" i="16" l="1"/>
  <c r="AA84" i="16" s="1"/>
  <c r="AC84" i="16" s="1"/>
  <c r="Y100" i="16"/>
  <c r="AA100" i="16" s="1"/>
  <c r="AC100" i="16" s="1"/>
  <c r="Y117" i="16"/>
  <c r="AA117" i="16" s="1"/>
  <c r="AC117" i="16" s="1"/>
  <c r="Q30" i="16" l="1"/>
  <c r="U20" i="16"/>
  <c r="O79" i="21"/>
  <c r="O40" i="21"/>
  <c r="M20" i="16" l="1"/>
  <c r="X20" i="16" l="1"/>
  <c r="Y20" i="16" l="1"/>
  <c r="AA20" i="16" l="1"/>
  <c r="W220" i="16"/>
  <c r="S11" i="21"/>
  <c r="Z372" i="16"/>
  <c r="O372" i="16"/>
  <c r="Q372" i="16"/>
  <c r="S372" i="16"/>
  <c r="U372" i="16"/>
  <c r="Z367" i="16"/>
  <c r="O367" i="16"/>
  <c r="Q367" i="16"/>
  <c r="S367" i="16"/>
  <c r="U367" i="16"/>
  <c r="M369" i="16"/>
  <c r="M372" i="16" s="1"/>
  <c r="M363" i="16"/>
  <c r="Z361" i="16"/>
  <c r="O361" i="16"/>
  <c r="Q361" i="16"/>
  <c r="S361" i="16"/>
  <c r="U361" i="16"/>
  <c r="M361" i="16"/>
  <c r="W360" i="16"/>
  <c r="X360" i="16"/>
  <c r="M353" i="16"/>
  <c r="Z355" i="16"/>
  <c r="W355" i="16"/>
  <c r="U355" i="16"/>
  <c r="Q355" i="16"/>
  <c r="O355" i="16"/>
  <c r="S19" i="21" l="1"/>
  <c r="AC20" i="16"/>
  <c r="S396" i="16"/>
  <c r="K345" i="16"/>
  <c r="K355" i="16"/>
  <c r="M367" i="16"/>
  <c r="M354" i="16"/>
  <c r="M11" i="21"/>
  <c r="X344" i="16"/>
  <c r="X345" i="16" s="1"/>
  <c r="K361" i="16"/>
  <c r="W361" i="16"/>
  <c r="X363" i="16"/>
  <c r="Y363" i="16" s="1"/>
  <c r="Y360" i="16"/>
  <c r="AA360" i="16" s="1"/>
  <c r="AC360" i="16" s="1"/>
  <c r="X353" i="16"/>
  <c r="W379" i="16"/>
  <c r="Z380" i="16"/>
  <c r="U380" i="16"/>
  <c r="Q380" i="16"/>
  <c r="O380" i="16"/>
  <c r="M380" i="16"/>
  <c r="K380" i="16"/>
  <c r="X371" i="16"/>
  <c r="X277" i="16"/>
  <c r="U83" i="16"/>
  <c r="V11" i="21" l="1"/>
  <c r="AC361" i="16"/>
  <c r="W380" i="16"/>
  <c r="X354" i="16"/>
  <c r="M355" i="16"/>
  <c r="Y344" i="16"/>
  <c r="Y345" i="16" s="1"/>
  <c r="AA363" i="16"/>
  <c r="AC363" i="16" s="1"/>
  <c r="Y353" i="16"/>
  <c r="AA353" i="16" s="1"/>
  <c r="AC353" i="16" s="1"/>
  <c r="X369" i="16"/>
  <c r="X379" i="16"/>
  <c r="Y371" i="16"/>
  <c r="Y277" i="16"/>
  <c r="AA277" i="16" s="1"/>
  <c r="AC277" i="16" s="1"/>
  <c r="M83" i="16"/>
  <c r="W179" i="16"/>
  <c r="U179" i="16"/>
  <c r="U173" i="16"/>
  <c r="U172" i="16"/>
  <c r="U260" i="16"/>
  <c r="K262" i="16"/>
  <c r="Q120" i="16"/>
  <c r="S97" i="16"/>
  <c r="U79" i="16"/>
  <c r="K70" i="16"/>
  <c r="X355" i="16" l="1"/>
  <c r="Y354" i="16"/>
  <c r="AA354" i="16" s="1"/>
  <c r="AC354" i="16" s="1"/>
  <c r="AC355" i="16" s="1"/>
  <c r="U262" i="16"/>
  <c r="AA344" i="16"/>
  <c r="AC344" i="16" s="1"/>
  <c r="W11" i="21"/>
  <c r="Y11" i="21" s="1"/>
  <c r="Y369" i="16"/>
  <c r="X380" i="16"/>
  <c r="Y379" i="16"/>
  <c r="AA371" i="16"/>
  <c r="X83" i="16"/>
  <c r="M179" i="16"/>
  <c r="M173" i="16"/>
  <c r="M172" i="16"/>
  <c r="M260" i="16"/>
  <c r="M148" i="16"/>
  <c r="M91" i="16"/>
  <c r="X91" i="16" s="1"/>
  <c r="M78" i="16"/>
  <c r="M101" i="16"/>
  <c r="M79" i="16"/>
  <c r="M67" i="16"/>
  <c r="M70" i="16" s="1"/>
  <c r="Y355" i="16" l="1"/>
  <c r="AA355" i="16"/>
  <c r="X78" i="16"/>
  <c r="Y78" i="16" s="1"/>
  <c r="AA11" i="21"/>
  <c r="AC371" i="16"/>
  <c r="AC345" i="16"/>
  <c r="M262" i="16"/>
  <c r="AA345" i="16"/>
  <c r="AA369" i="16"/>
  <c r="AC369" i="16" s="1"/>
  <c r="AA379" i="16"/>
  <c r="AC379" i="16" s="1"/>
  <c r="Y380" i="16"/>
  <c r="Y83" i="16"/>
  <c r="AA83" i="16" s="1"/>
  <c r="AC83" i="16" s="1"/>
  <c r="X179" i="16"/>
  <c r="X173" i="16"/>
  <c r="X172" i="16"/>
  <c r="X260" i="16"/>
  <c r="X148" i="16"/>
  <c r="Y91" i="16"/>
  <c r="AA91" i="16" s="1"/>
  <c r="AC91" i="16" s="1"/>
  <c r="X79" i="16"/>
  <c r="X101" i="16"/>
  <c r="X67" i="16"/>
  <c r="X70" i="16" s="1"/>
  <c r="AA78" i="16" l="1"/>
  <c r="AC380" i="16"/>
  <c r="X262" i="16"/>
  <c r="Y79" i="16"/>
  <c r="AA79" i="16" s="1"/>
  <c r="AC79" i="16" s="1"/>
  <c r="AA380" i="16"/>
  <c r="Y173" i="16"/>
  <c r="AA173" i="16" s="1"/>
  <c r="AC173" i="16" s="1"/>
  <c r="Y260" i="16"/>
  <c r="Y179" i="16"/>
  <c r="AA179" i="16" s="1"/>
  <c r="AC179" i="16" s="1"/>
  <c r="Y172" i="16"/>
  <c r="AA172" i="16" s="1"/>
  <c r="AC172" i="16" s="1"/>
  <c r="Y148" i="16"/>
  <c r="AA148" i="16" s="1"/>
  <c r="AC148" i="16" s="1"/>
  <c r="Y101" i="16"/>
  <c r="AA101" i="16" s="1"/>
  <c r="AC101" i="16" s="1"/>
  <c r="Y67" i="16"/>
  <c r="Y70" i="16" s="1"/>
  <c r="AC78" i="16" l="1"/>
  <c r="AA67" i="16"/>
  <c r="AA70" i="16" s="1"/>
  <c r="AA260" i="16"/>
  <c r="AC260" i="16" s="1"/>
  <c r="Y262" i="16"/>
  <c r="Z60" i="16"/>
  <c r="O60" i="16"/>
  <c r="Q60" i="16"/>
  <c r="S60" i="16"/>
  <c r="W60" i="16"/>
  <c r="U63" i="16"/>
  <c r="U59" i="16"/>
  <c r="AC67" i="16" l="1"/>
  <c r="AC262" i="16"/>
  <c r="AA262" i="16"/>
  <c r="M63" i="16"/>
  <c r="M59" i="16"/>
  <c r="O25" i="16"/>
  <c r="U19" i="16"/>
  <c r="O77" i="21"/>
  <c r="Q77" i="21"/>
  <c r="S77" i="21"/>
  <c r="X77" i="21"/>
  <c r="D69" i="22"/>
  <c r="D61" i="22"/>
  <c r="D60" i="22"/>
  <c r="U76" i="21"/>
  <c r="Q128" i="21"/>
  <c r="Q129" i="21"/>
  <c r="Q130" i="21"/>
  <c r="Q131" i="21"/>
  <c r="Q132" i="21"/>
  <c r="Q133" i="21"/>
  <c r="Q127" i="21"/>
  <c r="U40" i="21"/>
  <c r="U57" i="21"/>
  <c r="S57" i="21"/>
  <c r="O58" i="21"/>
  <c r="K64" i="21"/>
  <c r="K83" i="21" s="1"/>
  <c r="AC70" i="16" l="1"/>
  <c r="M46" i="16"/>
  <c r="U77" i="21"/>
  <c r="M13" i="21"/>
  <c r="M63" i="21"/>
  <c r="M57" i="21"/>
  <c r="V88" i="21"/>
  <c r="V91" i="21"/>
  <c r="V100" i="21"/>
  <c r="M76" i="21"/>
  <c r="V76" i="21" s="1"/>
  <c r="X63" i="16"/>
  <c r="X59" i="16"/>
  <c r="X292" i="16"/>
  <c r="M19" i="16"/>
  <c r="M144" i="16"/>
  <c r="V13" i="21" l="1"/>
  <c r="X46" i="16"/>
  <c r="W100" i="21"/>
  <c r="V63" i="21"/>
  <c r="V57" i="21"/>
  <c r="W88" i="21"/>
  <c r="W91" i="21"/>
  <c r="W76" i="21"/>
  <c r="V77" i="21"/>
  <c r="Y63" i="16"/>
  <c r="Y59" i="16"/>
  <c r="AA59" i="16" s="1"/>
  <c r="AC59" i="16" s="1"/>
  <c r="Y292" i="16"/>
  <c r="AA292" i="16" s="1"/>
  <c r="AC292" i="16" s="1"/>
  <c r="X19" i="16"/>
  <c r="X144" i="16"/>
  <c r="Y76" i="21" l="1"/>
  <c r="AA76" i="21" s="1"/>
  <c r="Y100" i="21"/>
  <c r="Y91" i="21"/>
  <c r="AA91" i="21" s="1"/>
  <c r="Y88" i="21"/>
  <c r="AA88" i="21" s="1"/>
  <c r="W13" i="21"/>
  <c r="Y13" i="21" s="1"/>
  <c r="AA63" i="16"/>
  <c r="AC63" i="16" s="1"/>
  <c r="V64" i="21"/>
  <c r="W63" i="21"/>
  <c r="W57" i="21"/>
  <c r="Y144" i="16"/>
  <c r="AA144" i="16" s="1"/>
  <c r="AC144" i="16" s="1"/>
  <c r="Y19" i="16"/>
  <c r="AA77" i="21" l="1"/>
  <c r="Y63" i="21"/>
  <c r="AA63" i="21" s="1"/>
  <c r="AA100" i="21"/>
  <c r="Y57" i="21"/>
  <c r="AA57" i="21" s="1"/>
  <c r="AA13" i="21"/>
  <c r="AA19" i="16"/>
  <c r="AC19" i="16" s="1"/>
  <c r="M171" i="21"/>
  <c r="E85" i="22"/>
  <c r="E84" i="22"/>
  <c r="D71" i="22"/>
  <c r="D70" i="22"/>
  <c r="D68" i="22"/>
  <c r="D63" i="22"/>
  <c r="D62" i="22"/>
  <c r="B46" i="22"/>
  <c r="Z395" i="16"/>
  <c r="W395" i="16"/>
  <c r="U395" i="16"/>
  <c r="Q395" i="16"/>
  <c r="O395" i="16"/>
  <c r="M395" i="16"/>
  <c r="Z392" i="16"/>
  <c r="U392" i="16"/>
  <c r="Q392" i="16"/>
  <c r="O392" i="16"/>
  <c r="M392" i="16"/>
  <c r="W391" i="16"/>
  <c r="Z389" i="16"/>
  <c r="U389" i="16"/>
  <c r="Q389" i="16"/>
  <c r="O389" i="16"/>
  <c r="M389" i="16"/>
  <c r="W388" i="16"/>
  <c r="Z386" i="16"/>
  <c r="U386" i="16"/>
  <c r="Q386" i="16"/>
  <c r="O386" i="16"/>
  <c r="M386" i="16"/>
  <c r="W385" i="16"/>
  <c r="Z383" i="16"/>
  <c r="U383" i="16"/>
  <c r="Q383" i="16"/>
  <c r="O383" i="16"/>
  <c r="M383" i="16"/>
  <c r="W382" i="16"/>
  <c r="U377" i="16"/>
  <c r="Q377" i="16"/>
  <c r="O377" i="16"/>
  <c r="W374" i="16"/>
  <c r="K377" i="16"/>
  <c r="W370" i="16"/>
  <c r="W372" i="16" s="1"/>
  <c r="K372" i="16"/>
  <c r="W366" i="16"/>
  <c r="W367" i="16" s="1"/>
  <c r="K367" i="16"/>
  <c r="W357" i="16"/>
  <c r="W358" i="16" s="1"/>
  <c r="K358" i="16"/>
  <c r="Z330" i="16"/>
  <c r="W330" i="16"/>
  <c r="U330" i="16"/>
  <c r="Q330" i="16"/>
  <c r="O330" i="16"/>
  <c r="M330" i="16"/>
  <c r="Z312" i="16"/>
  <c r="W312" i="16"/>
  <c r="U312" i="16"/>
  <c r="Q312" i="16"/>
  <c r="O312" i="16"/>
  <c r="M312" i="16"/>
  <c r="Z327" i="16"/>
  <c r="W327" i="16"/>
  <c r="U327" i="16"/>
  <c r="Q327" i="16"/>
  <c r="O327" i="16"/>
  <c r="M327" i="16"/>
  <c r="Z348" i="16"/>
  <c r="W348" i="16"/>
  <c r="U348" i="16"/>
  <c r="Q348" i="16"/>
  <c r="O348" i="16"/>
  <c r="M348" i="16"/>
  <c r="Z336" i="16"/>
  <c r="W336" i="16"/>
  <c r="U336" i="16"/>
  <c r="Q336" i="16"/>
  <c r="O336" i="16"/>
  <c r="M336" i="16"/>
  <c r="Z333" i="16"/>
  <c r="W333" i="16"/>
  <c r="U333" i="16"/>
  <c r="Q333" i="16"/>
  <c r="O333" i="16"/>
  <c r="M333" i="16"/>
  <c r="Z321" i="16"/>
  <c r="W321" i="16"/>
  <c r="U321" i="16"/>
  <c r="Q321" i="16"/>
  <c r="O321" i="16"/>
  <c r="M321" i="16"/>
  <c r="Z315" i="16"/>
  <c r="W315" i="16"/>
  <c r="U315" i="16"/>
  <c r="Q315" i="16"/>
  <c r="O315" i="16"/>
  <c r="M315" i="16"/>
  <c r="Z318" i="16"/>
  <c r="W318" i="16"/>
  <c r="U318" i="16"/>
  <c r="Q318" i="16"/>
  <c r="O318" i="16"/>
  <c r="M318" i="16"/>
  <c r="Z309" i="16"/>
  <c r="W309" i="16"/>
  <c r="U309" i="16"/>
  <c r="Q309" i="16"/>
  <c r="O309" i="16"/>
  <c r="M309" i="16"/>
  <c r="Z306" i="16"/>
  <c r="W306" i="16"/>
  <c r="U306" i="16"/>
  <c r="Q306" i="16"/>
  <c r="O306" i="16"/>
  <c r="M306" i="16"/>
  <c r="Z303" i="16"/>
  <c r="W303" i="16"/>
  <c r="U303" i="16"/>
  <c r="Q303" i="16"/>
  <c r="O303" i="16"/>
  <c r="M303" i="16"/>
  <c r="Z300" i="16"/>
  <c r="W300" i="16"/>
  <c r="U300" i="16"/>
  <c r="Q300" i="16"/>
  <c r="O300" i="16"/>
  <c r="M300" i="16"/>
  <c r="Z342" i="16"/>
  <c r="W342" i="16"/>
  <c r="U342" i="16"/>
  <c r="Q342" i="16"/>
  <c r="O342" i="16"/>
  <c r="M342" i="16"/>
  <c r="Z297" i="16"/>
  <c r="W297" i="16"/>
  <c r="U297" i="16"/>
  <c r="Q297" i="16"/>
  <c r="O297" i="16"/>
  <c r="M297" i="16"/>
  <c r="M349" i="16" s="1"/>
  <c r="Z294" i="16"/>
  <c r="W294" i="16"/>
  <c r="U294" i="16"/>
  <c r="O294" i="16"/>
  <c r="Q287" i="16"/>
  <c r="Q294" i="16" s="1"/>
  <c r="Z283" i="16"/>
  <c r="W283" i="16"/>
  <c r="U283" i="16"/>
  <c r="O283" i="16"/>
  <c r="Q281" i="16"/>
  <c r="W279" i="16"/>
  <c r="U279" i="16"/>
  <c r="Q279" i="16"/>
  <c r="O279" i="16"/>
  <c r="Z258" i="16"/>
  <c r="W258" i="16"/>
  <c r="Q258" i="16"/>
  <c r="O258" i="16"/>
  <c r="U257" i="16"/>
  <c r="Z247" i="16"/>
  <c r="W247" i="16"/>
  <c r="Q247" i="16"/>
  <c r="O247" i="16"/>
  <c r="U246" i="16"/>
  <c r="U247" i="16" s="1"/>
  <c r="W233" i="16"/>
  <c r="Q233" i="16"/>
  <c r="O233" i="16"/>
  <c r="U231" i="16"/>
  <c r="U233" i="16" s="1"/>
  <c r="K233" i="16"/>
  <c r="Z229" i="16"/>
  <c r="Q229" i="16"/>
  <c r="O229" i="16"/>
  <c r="W228" i="16"/>
  <c r="U228" i="16"/>
  <c r="W226" i="16"/>
  <c r="Q226" i="16"/>
  <c r="O226" i="16"/>
  <c r="U224" i="16"/>
  <c r="U226" i="16" s="1"/>
  <c r="W197" i="16"/>
  <c r="Q197" i="16"/>
  <c r="O197" i="16"/>
  <c r="U195" i="16"/>
  <c r="W222" i="16"/>
  <c r="Q222" i="16"/>
  <c r="O222" i="16"/>
  <c r="U220" i="16"/>
  <c r="U222" i="16" s="1"/>
  <c r="W271" i="16"/>
  <c r="Q271" i="16"/>
  <c r="O271" i="16"/>
  <c r="U268" i="16"/>
  <c r="W218" i="16"/>
  <c r="Q218" i="16"/>
  <c r="O218" i="16"/>
  <c r="U216" i="16"/>
  <c r="U218" i="16" s="1"/>
  <c r="Z244" i="16"/>
  <c r="W244" i="16"/>
  <c r="Q244" i="16"/>
  <c r="O244" i="16"/>
  <c r="U243" i="16"/>
  <c r="W255" i="16"/>
  <c r="Q255" i="16"/>
  <c r="O255" i="16"/>
  <c r="U253" i="16"/>
  <c r="U255" i="16" s="1"/>
  <c r="K255" i="16"/>
  <c r="Z241" i="16"/>
  <c r="W241" i="16"/>
  <c r="Q241" i="16"/>
  <c r="O241" i="16"/>
  <c r="U240" i="16"/>
  <c r="Z214" i="16"/>
  <c r="W214" i="16"/>
  <c r="Q214" i="16"/>
  <c r="O214" i="16"/>
  <c r="U213" i="16"/>
  <c r="Q251" i="16"/>
  <c r="O251" i="16"/>
  <c r="W249" i="16"/>
  <c r="U249" i="16"/>
  <c r="U251" i="16" s="1"/>
  <c r="K251" i="16"/>
  <c r="S238" i="16"/>
  <c r="Q238" i="16"/>
  <c r="O238" i="16"/>
  <c r="U235" i="16"/>
  <c r="W211" i="16"/>
  <c r="Q211" i="16"/>
  <c r="O211" i="16"/>
  <c r="U209" i="16"/>
  <c r="U208" i="16"/>
  <c r="Q266" i="16"/>
  <c r="O266" i="16"/>
  <c r="U264" i="16"/>
  <c r="K266" i="16"/>
  <c r="W201" i="16"/>
  <c r="S201" i="16"/>
  <c r="Q201" i="16"/>
  <c r="O201" i="16"/>
  <c r="U199" i="16"/>
  <c r="U201" i="16" s="1"/>
  <c r="W206" i="16"/>
  <c r="S206" i="16"/>
  <c r="Q206" i="16"/>
  <c r="O206" i="16"/>
  <c r="U204" i="16"/>
  <c r="U203" i="16"/>
  <c r="S193" i="16"/>
  <c r="Q193" i="16"/>
  <c r="O193" i="16"/>
  <c r="U191" i="16"/>
  <c r="W190" i="16"/>
  <c r="U190" i="16"/>
  <c r="W185" i="16"/>
  <c r="U185" i="16"/>
  <c r="U188" i="16" s="1"/>
  <c r="S183" i="16"/>
  <c r="O183" i="16"/>
  <c r="Q181" i="16"/>
  <c r="W180" i="16"/>
  <c r="U180" i="16"/>
  <c r="U178" i="16"/>
  <c r="O176" i="16"/>
  <c r="U174" i="16"/>
  <c r="Q174" i="16"/>
  <c r="Q176" i="16" s="1"/>
  <c r="U171" i="16"/>
  <c r="W170" i="16"/>
  <c r="W176" i="16" s="1"/>
  <c r="U170" i="16"/>
  <c r="S169" i="16"/>
  <c r="S176" i="16" s="1"/>
  <c r="W262" i="16"/>
  <c r="S262" i="16"/>
  <c r="Q262" i="16"/>
  <c r="O262" i="16"/>
  <c r="W167" i="16"/>
  <c r="S167" i="16"/>
  <c r="O167" i="16"/>
  <c r="Q167" i="16"/>
  <c r="U165" i="16"/>
  <c r="U167" i="16" s="1"/>
  <c r="S161" i="16"/>
  <c r="S157" i="16"/>
  <c r="S156" i="16"/>
  <c r="Q142" i="16"/>
  <c r="Q141" i="16"/>
  <c r="Q136" i="16"/>
  <c r="Q133" i="16"/>
  <c r="Q135" i="16"/>
  <c r="M135" i="16"/>
  <c r="Q134" i="16"/>
  <c r="Z126" i="16"/>
  <c r="U126" i="16"/>
  <c r="O126" i="16"/>
  <c r="Q125" i="16"/>
  <c r="M125" i="16"/>
  <c r="Q121" i="16"/>
  <c r="Q119" i="16"/>
  <c r="Q118" i="16"/>
  <c r="Q116" i="16"/>
  <c r="Q114" i="16"/>
  <c r="Q115" i="16"/>
  <c r="Q109" i="16"/>
  <c r="M109" i="16"/>
  <c r="W126" i="16"/>
  <c r="Q112" i="16"/>
  <c r="Q111" i="16"/>
  <c r="M111" i="16"/>
  <c r="Q110" i="16"/>
  <c r="S103" i="16"/>
  <c r="S107" i="16" s="1"/>
  <c r="Q89" i="16"/>
  <c r="Q88" i="16"/>
  <c r="U86" i="16"/>
  <c r="U85" i="16"/>
  <c r="U81" i="16"/>
  <c r="U80" i="16"/>
  <c r="Z76" i="16"/>
  <c r="U76" i="16"/>
  <c r="S76" i="16"/>
  <c r="Q76" i="16"/>
  <c r="O76" i="16"/>
  <c r="W76" i="16"/>
  <c r="Z64" i="16"/>
  <c r="W64" i="16"/>
  <c r="S64" i="16"/>
  <c r="Q64" i="16"/>
  <c r="O64" i="16"/>
  <c r="U62" i="16"/>
  <c r="U64" i="16" s="1"/>
  <c r="M62" i="16"/>
  <c r="U58" i="16"/>
  <c r="U60" i="16" s="1"/>
  <c r="Q47" i="16"/>
  <c r="Q46" i="16"/>
  <c r="Q45" i="16"/>
  <c r="Q44" i="16"/>
  <c r="S43" i="16"/>
  <c r="S42" i="16"/>
  <c r="Z31" i="16"/>
  <c r="W31" i="16"/>
  <c r="U31" i="16"/>
  <c r="S31" i="16"/>
  <c r="O31" i="16"/>
  <c r="O71" i="16" s="1"/>
  <c r="M30" i="16"/>
  <c r="Q28" i="16"/>
  <c r="M28" i="16"/>
  <c r="Q27" i="16"/>
  <c r="M27" i="16"/>
  <c r="U22" i="16"/>
  <c r="U21" i="16"/>
  <c r="U18" i="16"/>
  <c r="W16" i="16"/>
  <c r="W25" i="16" s="1"/>
  <c r="U16" i="16"/>
  <c r="O171" i="21"/>
  <c r="Q142" i="21"/>
  <c r="Q139" i="21"/>
  <c r="Q136" i="21"/>
  <c r="X134" i="21"/>
  <c r="S134" i="21"/>
  <c r="O134" i="21"/>
  <c r="M134" i="21"/>
  <c r="V133" i="21"/>
  <c r="V132" i="21"/>
  <c r="V131" i="21"/>
  <c r="V130" i="21"/>
  <c r="V129" i="21"/>
  <c r="V128" i="21"/>
  <c r="V127" i="21"/>
  <c r="X122" i="21"/>
  <c r="X123" i="21" s="1"/>
  <c r="U122" i="21"/>
  <c r="U123" i="21" s="1"/>
  <c r="S122" i="21"/>
  <c r="S123" i="21" s="1"/>
  <c r="Q122" i="21"/>
  <c r="Q123" i="21" s="1"/>
  <c r="O122" i="21"/>
  <c r="O123" i="21" s="1"/>
  <c r="M122" i="21"/>
  <c r="M123" i="21" s="1"/>
  <c r="X82" i="21"/>
  <c r="S82" i="21"/>
  <c r="Q82" i="21"/>
  <c r="O82" i="21"/>
  <c r="U80" i="21"/>
  <c r="U79" i="21"/>
  <c r="S71" i="21"/>
  <c r="Q71" i="21"/>
  <c r="O71" i="21"/>
  <c r="U66" i="21"/>
  <c r="X64" i="21"/>
  <c r="S64" i="21"/>
  <c r="Q64" i="21"/>
  <c r="O64" i="21"/>
  <c r="O83" i="21" s="1"/>
  <c r="S42" i="21"/>
  <c r="U45" i="21"/>
  <c r="U43" i="21"/>
  <c r="S40" i="21"/>
  <c r="U35" i="21"/>
  <c r="U36" i="21" s="1"/>
  <c r="S35" i="21"/>
  <c r="S36" i="21" s="1"/>
  <c r="Q35" i="21"/>
  <c r="Q36" i="21" s="1"/>
  <c r="O35" i="21"/>
  <c r="O36" i="21" s="1"/>
  <c r="K22" i="21"/>
  <c r="K36" i="21" s="1"/>
  <c r="X83" i="21" l="1"/>
  <c r="AA64" i="21"/>
  <c r="Q83" i="21"/>
  <c r="O349" i="16"/>
  <c r="Z71" i="16"/>
  <c r="W71" i="16"/>
  <c r="U349" i="16"/>
  <c r="Z349" i="16"/>
  <c r="Z272" i="16"/>
  <c r="W349" i="16"/>
  <c r="O272" i="16"/>
  <c r="V134" i="21"/>
  <c r="U25" i="16"/>
  <c r="U71" i="16" s="1"/>
  <c r="Q163" i="16"/>
  <c r="U176" i="16"/>
  <c r="B7" i="22"/>
  <c r="B51" i="22" s="1"/>
  <c r="U266" i="16"/>
  <c r="S163" i="16"/>
  <c r="U97" i="16"/>
  <c r="Q97" i="16"/>
  <c r="S53" i="16"/>
  <c r="S71" i="16" s="1"/>
  <c r="Q53" i="16"/>
  <c r="O184" i="21"/>
  <c r="O185" i="21" s="1"/>
  <c r="S58" i="21"/>
  <c r="S83" i="21" s="1"/>
  <c r="M184" i="21"/>
  <c r="W40" i="21"/>
  <c r="Y40" i="21" s="1"/>
  <c r="X184" i="21"/>
  <c r="B9" i="22" s="1"/>
  <c r="M37" i="16"/>
  <c r="M41" i="16"/>
  <c r="M45" i="16"/>
  <c r="Y46" i="16"/>
  <c r="AA46" i="16" s="1"/>
  <c r="AC46" i="16" s="1"/>
  <c r="M38" i="16"/>
  <c r="M40" i="16"/>
  <c r="M42" i="16"/>
  <c r="M43" i="16"/>
  <c r="M44" i="16"/>
  <c r="M47" i="16"/>
  <c r="V140" i="21"/>
  <c r="B8" i="22"/>
  <c r="W127" i="21"/>
  <c r="Y127" i="21" s="1"/>
  <c r="K238" i="16"/>
  <c r="M99" i="16"/>
  <c r="X99" i="16" s="1"/>
  <c r="U238" i="16"/>
  <c r="U271" i="16"/>
  <c r="U183" i="16"/>
  <c r="U193" i="16"/>
  <c r="U206" i="16"/>
  <c r="M31" i="16"/>
  <c r="O396" i="16"/>
  <c r="U396" i="16"/>
  <c r="U197" i="16"/>
  <c r="Q283" i="16"/>
  <c r="Q349" i="16" s="1"/>
  <c r="M396" i="16"/>
  <c r="Z396" i="16"/>
  <c r="Q396" i="16"/>
  <c r="M39" i="16"/>
  <c r="Q31" i="16"/>
  <c r="E88" i="22"/>
  <c r="X394" i="16"/>
  <c r="Y394" i="16" s="1"/>
  <c r="M15" i="21"/>
  <c r="M21" i="21"/>
  <c r="M33" i="21"/>
  <c r="V33" i="21" s="1"/>
  <c r="M43" i="21"/>
  <c r="M79" i="21"/>
  <c r="V79" i="21" s="1"/>
  <c r="M80" i="21"/>
  <c r="V80" i="21" s="1"/>
  <c r="M81" i="21"/>
  <c r="V81" i="21" s="1"/>
  <c r="V102" i="21"/>
  <c r="V89" i="21"/>
  <c r="V92" i="21"/>
  <c r="V121" i="21"/>
  <c r="V136" i="21"/>
  <c r="V141" i="21"/>
  <c r="V145" i="21"/>
  <c r="V147" i="21"/>
  <c r="V150" i="21"/>
  <c r="V154" i="21"/>
  <c r="V156" i="21"/>
  <c r="V158" i="21"/>
  <c r="V160" i="21"/>
  <c r="V164" i="21"/>
  <c r="V166" i="21"/>
  <c r="V167" i="21"/>
  <c r="V169" i="21"/>
  <c r="M27" i="21"/>
  <c r="M30" i="21" s="1"/>
  <c r="M32" i="21"/>
  <c r="V32" i="21" s="1"/>
  <c r="M46" i="21"/>
  <c r="M47" i="21"/>
  <c r="M42" i="21"/>
  <c r="V90" i="21"/>
  <c r="V93" i="21"/>
  <c r="V139" i="21"/>
  <c r="V142" i="21"/>
  <c r="V144" i="21"/>
  <c r="V146" i="21"/>
  <c r="V149" i="21"/>
  <c r="V151" i="21"/>
  <c r="V152" i="21"/>
  <c r="V153" i="21"/>
  <c r="V155" i="21"/>
  <c r="V157" i="21"/>
  <c r="V159" i="21"/>
  <c r="V161" i="21"/>
  <c r="V163" i="21"/>
  <c r="V165" i="21"/>
  <c r="V168" i="21"/>
  <c r="V170" i="21"/>
  <c r="K60" i="16"/>
  <c r="M58" i="16"/>
  <c r="M60" i="16" s="1"/>
  <c r="M66" i="21"/>
  <c r="M71" i="21" s="1"/>
  <c r="M45" i="21"/>
  <c r="M44" i="21"/>
  <c r="M21" i="16"/>
  <c r="X27" i="16"/>
  <c r="Y27" i="16" s="1"/>
  <c r="X28" i="16"/>
  <c r="X30" i="16"/>
  <c r="X125" i="16"/>
  <c r="X135" i="16"/>
  <c r="M209" i="16"/>
  <c r="X276" i="16"/>
  <c r="X286" i="16"/>
  <c r="X291" i="16"/>
  <c r="K297" i="16"/>
  <c r="X296" i="16"/>
  <c r="Y296" i="16" s="1"/>
  <c r="X299" i="16"/>
  <c r="Y299" i="16" s="1"/>
  <c r="X302" i="16"/>
  <c r="X308" i="16"/>
  <c r="Y308" i="16" s="1"/>
  <c r="X314" i="16"/>
  <c r="X332" i="16"/>
  <c r="Y332" i="16" s="1"/>
  <c r="X335" i="16"/>
  <c r="X347" i="16"/>
  <c r="Y347" i="16" s="1"/>
  <c r="X311" i="16"/>
  <c r="X357" i="16"/>
  <c r="X358" i="16" s="1"/>
  <c r="X366" i="16"/>
  <c r="X367" i="16" s="1"/>
  <c r="X374" i="16"/>
  <c r="X377" i="16" s="1"/>
  <c r="X382" i="16"/>
  <c r="Y382" i="16" s="1"/>
  <c r="X388" i="16"/>
  <c r="Y388" i="16" s="1"/>
  <c r="M18" i="16"/>
  <c r="M16" i="16"/>
  <c r="X111" i="16"/>
  <c r="M264" i="16"/>
  <c r="M268" i="16"/>
  <c r="K247" i="16"/>
  <c r="X278" i="16"/>
  <c r="K283" i="16"/>
  <c r="X281" i="16"/>
  <c r="Y281" i="16" s="1"/>
  <c r="X285" i="16"/>
  <c r="Y285" i="16" s="1"/>
  <c r="X287" i="16"/>
  <c r="X288" i="16"/>
  <c r="X289" i="16"/>
  <c r="X290" i="16"/>
  <c r="X293" i="16"/>
  <c r="K342" i="16"/>
  <c r="X341" i="16"/>
  <c r="Y341" i="16" s="1"/>
  <c r="K306" i="16"/>
  <c r="X305" i="16"/>
  <c r="Y305" i="16" s="1"/>
  <c r="K318" i="16"/>
  <c r="X317" i="16"/>
  <c r="Y317" i="16" s="1"/>
  <c r="K321" i="16"/>
  <c r="X320" i="16"/>
  <c r="Y320" i="16" s="1"/>
  <c r="X326" i="16"/>
  <c r="Y326" i="16" s="1"/>
  <c r="X329" i="16"/>
  <c r="Y329" i="16" s="1"/>
  <c r="X370" i="16"/>
  <c r="X372" i="16" s="1"/>
  <c r="X385" i="16"/>
  <c r="Y385" i="16" s="1"/>
  <c r="X391" i="16"/>
  <c r="Y391" i="16" s="1"/>
  <c r="M75" i="16"/>
  <c r="X75" i="16" s="1"/>
  <c r="X92" i="16"/>
  <c r="M114" i="16"/>
  <c r="X114" i="16" s="1"/>
  <c r="M134" i="16"/>
  <c r="X134" i="16" s="1"/>
  <c r="K64" i="16"/>
  <c r="M81" i="16"/>
  <c r="X93" i="16"/>
  <c r="M112" i="16"/>
  <c r="X112" i="16" s="1"/>
  <c r="M115" i="16"/>
  <c r="X115" i="16" s="1"/>
  <c r="M116" i="16"/>
  <c r="M119" i="16"/>
  <c r="M121" i="16"/>
  <c r="X121" i="16" s="1"/>
  <c r="M131" i="16"/>
  <c r="X131" i="16" s="1"/>
  <c r="M133" i="16"/>
  <c r="X133" i="16" s="1"/>
  <c r="M137" i="16"/>
  <c r="X137" i="16" s="1"/>
  <c r="M154" i="16"/>
  <c r="X154" i="16" s="1"/>
  <c r="U58" i="21"/>
  <c r="M118" i="16"/>
  <c r="K76" i="16"/>
  <c r="K279" i="16"/>
  <c r="W193" i="16"/>
  <c r="W266" i="16"/>
  <c r="U211" i="16"/>
  <c r="W238" i="16"/>
  <c r="U214" i="16"/>
  <c r="U241" i="16"/>
  <c r="U244" i="16"/>
  <c r="K229" i="16"/>
  <c r="W229" i="16"/>
  <c r="U258" i="16"/>
  <c r="W377" i="16"/>
  <c r="W383" i="16"/>
  <c r="K386" i="16"/>
  <c r="W389" i="16"/>
  <c r="K392" i="16"/>
  <c r="K303" i="16"/>
  <c r="K309" i="16"/>
  <c r="K315" i="16"/>
  <c r="K333" i="16"/>
  <c r="K336" i="16"/>
  <c r="K348" i="16"/>
  <c r="K312" i="16"/>
  <c r="M180" i="16"/>
  <c r="W183" i="16"/>
  <c r="W272" i="16" s="1"/>
  <c r="Q183" i="16"/>
  <c r="W188" i="16"/>
  <c r="M190" i="16"/>
  <c r="S266" i="16"/>
  <c r="M249" i="16"/>
  <c r="M251" i="16" s="1"/>
  <c r="W251" i="16"/>
  <c r="K214" i="16"/>
  <c r="K241" i="16"/>
  <c r="K244" i="16"/>
  <c r="U229" i="16"/>
  <c r="K258" i="16"/>
  <c r="K383" i="16"/>
  <c r="W386" i="16"/>
  <c r="K389" i="16"/>
  <c r="W392" i="16"/>
  <c r="K395" i="16"/>
  <c r="M85" i="16"/>
  <c r="M86" i="16"/>
  <c r="Q126" i="16"/>
  <c r="S126" i="16"/>
  <c r="M130" i="16"/>
  <c r="M203" i="16"/>
  <c r="M231" i="16"/>
  <c r="K294" i="16"/>
  <c r="K300" i="16"/>
  <c r="K327" i="16"/>
  <c r="K330" i="16"/>
  <c r="U64" i="21"/>
  <c r="S171" i="21"/>
  <c r="S184" i="21" s="1"/>
  <c r="U71" i="21"/>
  <c r="M199" i="16"/>
  <c r="M64" i="16"/>
  <c r="M80" i="16"/>
  <c r="M87" i="16"/>
  <c r="M89" i="16"/>
  <c r="X89" i="16" s="1"/>
  <c r="M103" i="16"/>
  <c r="M110" i="16"/>
  <c r="M120" i="16"/>
  <c r="M122" i="16"/>
  <c r="M128" i="16"/>
  <c r="M132" i="16"/>
  <c r="M136" i="16"/>
  <c r="M138" i="16"/>
  <c r="M140" i="16"/>
  <c r="M141" i="16"/>
  <c r="M142" i="16"/>
  <c r="M143" i="16"/>
  <c r="M145" i="16"/>
  <c r="M147" i="16"/>
  <c r="M153" i="16"/>
  <c r="M151" i="16"/>
  <c r="X151" i="16" s="1"/>
  <c r="M157" i="16"/>
  <c r="X157" i="16" s="1"/>
  <c r="M161" i="16"/>
  <c r="X161" i="16" s="1"/>
  <c r="M170" i="16"/>
  <c r="X170" i="16" s="1"/>
  <c r="M174" i="16"/>
  <c r="X174" i="16" s="1"/>
  <c r="M178" i="16"/>
  <c r="M185" i="16"/>
  <c r="M188" i="16" s="1"/>
  <c r="M191" i="16"/>
  <c r="M22" i="16"/>
  <c r="M88" i="16"/>
  <c r="X88" i="16" s="1"/>
  <c r="M156" i="16"/>
  <c r="X156" i="16" s="1"/>
  <c r="M158" i="16"/>
  <c r="X158" i="16" s="1"/>
  <c r="M165" i="16"/>
  <c r="M167" i="16" s="1"/>
  <c r="M169" i="16"/>
  <c r="M171" i="16"/>
  <c r="M181" i="16"/>
  <c r="M204" i="16"/>
  <c r="M208" i="16"/>
  <c r="M213" i="16"/>
  <c r="M240" i="16"/>
  <c r="M253" i="16"/>
  <c r="M255" i="16" s="1"/>
  <c r="M243" i="16"/>
  <c r="M216" i="16"/>
  <c r="M218" i="16" s="1"/>
  <c r="M220" i="16"/>
  <c r="M224" i="16"/>
  <c r="M228" i="16"/>
  <c r="M246" i="16"/>
  <c r="X246" i="16" s="1"/>
  <c r="M257" i="16"/>
  <c r="M235" i="16"/>
  <c r="M195" i="16"/>
  <c r="U82" i="21"/>
  <c r="Q134" i="21"/>
  <c r="U134" i="21"/>
  <c r="Q171" i="21"/>
  <c r="S185" i="21" l="1"/>
  <c r="B15" i="22"/>
  <c r="U83" i="21"/>
  <c r="X185" i="21"/>
  <c r="Q71" i="16"/>
  <c r="Q397" i="16" s="1"/>
  <c r="S272" i="16"/>
  <c r="S397" i="16" s="1"/>
  <c r="Q272" i="16"/>
  <c r="U272" i="16"/>
  <c r="U397" i="16" s="1"/>
  <c r="Z397" i="16"/>
  <c r="O397" i="16"/>
  <c r="K349" i="16"/>
  <c r="K71" i="16"/>
  <c r="V21" i="21"/>
  <c r="V22" i="21" s="1"/>
  <c r="M22" i="21"/>
  <c r="V15" i="21"/>
  <c r="V19" i="21" s="1"/>
  <c r="M19" i="21"/>
  <c r="V35" i="21"/>
  <c r="X81" i="16"/>
  <c r="M25" i="16"/>
  <c r="Y158" i="16"/>
  <c r="AA158" i="16" s="1"/>
  <c r="AC158" i="16" s="1"/>
  <c r="W146" i="21"/>
  <c r="Y161" i="16"/>
  <c r="AA161" i="16" s="1"/>
  <c r="AC161" i="16" s="1"/>
  <c r="M163" i="16"/>
  <c r="Y151" i="16"/>
  <c r="AA151" i="16" s="1"/>
  <c r="AC151" i="16" s="1"/>
  <c r="Y156" i="16"/>
  <c r="AA156" i="16" s="1"/>
  <c r="M97" i="16"/>
  <c r="Y157" i="16"/>
  <c r="AA157" i="16" s="1"/>
  <c r="AC157" i="16" s="1"/>
  <c r="V104" i="21"/>
  <c r="M53" i="16"/>
  <c r="X37" i="16"/>
  <c r="M58" i="21"/>
  <c r="X45" i="16"/>
  <c r="X40" i="16"/>
  <c r="X38" i="16"/>
  <c r="X44" i="16"/>
  <c r="W140" i="21"/>
  <c r="X22" i="16"/>
  <c r="X21" i="16"/>
  <c r="X18" i="16"/>
  <c r="X39" i="16"/>
  <c r="K272" i="16"/>
  <c r="Q184" i="21"/>
  <c r="Q185" i="21" s="1"/>
  <c r="K184" i="21"/>
  <c r="K185" i="21" s="1"/>
  <c r="B16" i="22"/>
  <c r="B6" i="22"/>
  <c r="C15" i="22" s="1"/>
  <c r="V171" i="21"/>
  <c r="V122" i="21"/>
  <c r="V44" i="21"/>
  <c r="V82" i="21"/>
  <c r="V43" i="21"/>
  <c r="V45" i="21"/>
  <c r="V42" i="21"/>
  <c r="V46" i="21"/>
  <c r="V47" i="21"/>
  <c r="V66" i="21"/>
  <c r="V71" i="21" s="1"/>
  <c r="M107" i="16"/>
  <c r="X235" i="16"/>
  <c r="Y235" i="16" s="1"/>
  <c r="M238" i="16"/>
  <c r="M266" i="16"/>
  <c r="M271" i="16"/>
  <c r="X220" i="16"/>
  <c r="X222" i="16" s="1"/>
  <c r="M222" i="16"/>
  <c r="X199" i="16"/>
  <c r="X201" i="16" s="1"/>
  <c r="M201" i="16"/>
  <c r="X224" i="16"/>
  <c r="X226" i="16" s="1"/>
  <c r="M226" i="16"/>
  <c r="X195" i="16"/>
  <c r="Y195" i="16" s="1"/>
  <c r="M197" i="16"/>
  <c r="X208" i="16"/>
  <c r="Y208" i="16" s="1"/>
  <c r="M211" i="16"/>
  <c r="M176" i="16"/>
  <c r="M206" i="16"/>
  <c r="M193" i="16"/>
  <c r="X231" i="16"/>
  <c r="X233" i="16" s="1"/>
  <c r="M233" i="16"/>
  <c r="M183" i="16"/>
  <c r="K396" i="16"/>
  <c r="W396" i="16"/>
  <c r="W397" i="16" s="1"/>
  <c r="C17" i="22"/>
  <c r="C24" i="22"/>
  <c r="W93" i="21"/>
  <c r="C23" i="22"/>
  <c r="C16" i="22"/>
  <c r="B55" i="22"/>
  <c r="C25" i="22"/>
  <c r="C18" i="22"/>
  <c r="X395" i="16"/>
  <c r="W159" i="21"/>
  <c r="W147" i="21"/>
  <c r="W155" i="21"/>
  <c r="W169" i="21"/>
  <c r="W166" i="21"/>
  <c r="W158" i="21"/>
  <c r="W154" i="21"/>
  <c r="W145" i="21"/>
  <c r="W89" i="21"/>
  <c r="W170" i="21"/>
  <c r="W163" i="21"/>
  <c r="W152" i="21"/>
  <c r="V27" i="21"/>
  <c r="M76" i="16"/>
  <c r="W81" i="21"/>
  <c r="Y81" i="21" s="1"/>
  <c r="W80" i="21"/>
  <c r="Y80" i="21" s="1"/>
  <c r="W33" i="21"/>
  <c r="U171" i="21"/>
  <c r="U184" i="21" s="1"/>
  <c r="W142" i="21"/>
  <c r="W139" i="21"/>
  <c r="W132" i="21"/>
  <c r="W130" i="21"/>
  <c r="W128" i="21"/>
  <c r="W141" i="21"/>
  <c r="W136" i="21"/>
  <c r="W167" i="21"/>
  <c r="W164" i="21"/>
  <c r="W160" i="21"/>
  <c r="W156" i="21"/>
  <c r="W150" i="21"/>
  <c r="W133" i="21"/>
  <c r="W92" i="21"/>
  <c r="W32" i="21"/>
  <c r="Y32" i="21" s="1"/>
  <c r="W131" i="21"/>
  <c r="W129" i="21"/>
  <c r="W121" i="21"/>
  <c r="Y121" i="21" s="1"/>
  <c r="W102" i="21"/>
  <c r="Y102" i="21" s="1"/>
  <c r="W79" i="21"/>
  <c r="Y79" i="21" s="1"/>
  <c r="W168" i="21"/>
  <c r="W165" i="21"/>
  <c r="W161" i="21"/>
  <c r="W157" i="21"/>
  <c r="W153" i="21"/>
  <c r="W151" i="21"/>
  <c r="W149" i="21"/>
  <c r="W144" i="21"/>
  <c r="W90" i="21"/>
  <c r="M77" i="21"/>
  <c r="Y361" i="16"/>
  <c r="X361" i="16"/>
  <c r="Y370" i="16"/>
  <c r="Y372" i="16" s="1"/>
  <c r="Y318" i="16"/>
  <c r="AA317" i="16"/>
  <c r="AC317" i="16" s="1"/>
  <c r="Y289" i="16"/>
  <c r="AA289" i="16" s="1"/>
  <c r="AC289" i="16" s="1"/>
  <c r="X264" i="16"/>
  <c r="Y333" i="16"/>
  <c r="AA332" i="16"/>
  <c r="AC332" i="16" s="1"/>
  <c r="X268" i="16"/>
  <c r="Y111" i="16"/>
  <c r="AA111" i="16" s="1"/>
  <c r="AC111" i="16" s="1"/>
  <c r="X209" i="16"/>
  <c r="AA329" i="16"/>
  <c r="AC329" i="16" s="1"/>
  <c r="Y330" i="16"/>
  <c r="Y348" i="16"/>
  <c r="AA347" i="16"/>
  <c r="AC347" i="16" s="1"/>
  <c r="Y309" i="16"/>
  <c r="AA308" i="16"/>
  <c r="AC308" i="16" s="1"/>
  <c r="Y293" i="16"/>
  <c r="AA293" i="16" s="1"/>
  <c r="AC293" i="16" s="1"/>
  <c r="Y287" i="16"/>
  <c r="AA287" i="16" s="1"/>
  <c r="AC287" i="16" s="1"/>
  <c r="Y28" i="16"/>
  <c r="AA28" i="16" s="1"/>
  <c r="AC28" i="16" s="1"/>
  <c r="Y286" i="16"/>
  <c r="AA286" i="16" s="1"/>
  <c r="AC286" i="16" s="1"/>
  <c r="X16" i="16"/>
  <c r="Y16" i="16" s="1"/>
  <c r="Y321" i="16"/>
  <c r="AA320" i="16"/>
  <c r="AC320" i="16" s="1"/>
  <c r="X247" i="16"/>
  <c r="Y327" i="16"/>
  <c r="AA326" i="16"/>
  <c r="AC326" i="16" s="1"/>
  <c r="Y306" i="16"/>
  <c r="AA305" i="16"/>
  <c r="AC305" i="16" s="1"/>
  <c r="X330" i="16"/>
  <c r="X318" i="16"/>
  <c r="X342" i="16"/>
  <c r="X294" i="16"/>
  <c r="X389" i="16"/>
  <c r="X383" i="16"/>
  <c r="X312" i="16"/>
  <c r="X336" i="16"/>
  <c r="X315" i="16"/>
  <c r="X303" i="16"/>
  <c r="X279" i="16"/>
  <c r="Y121" i="16"/>
  <c r="AA121" i="16" s="1"/>
  <c r="AC121" i="16" s="1"/>
  <c r="Y115" i="16"/>
  <c r="AA115" i="16" s="1"/>
  <c r="AC115" i="16" s="1"/>
  <c r="Y112" i="16"/>
  <c r="AA112" i="16" s="1"/>
  <c r="AC112" i="16" s="1"/>
  <c r="Y88" i="16"/>
  <c r="AA88" i="16" s="1"/>
  <c r="AC88" i="16" s="1"/>
  <c r="Y290" i="16"/>
  <c r="AA290" i="16" s="1"/>
  <c r="AC290" i="16" s="1"/>
  <c r="Y288" i="16"/>
  <c r="AA288" i="16" s="1"/>
  <c r="AC288" i="16" s="1"/>
  <c r="Y278" i="16"/>
  <c r="AA278" i="16" s="1"/>
  <c r="AC278" i="16" s="1"/>
  <c r="X257" i="16"/>
  <c r="Y257" i="16" s="1"/>
  <c r="Y246" i="16"/>
  <c r="X228" i="16"/>
  <c r="X216" i="16"/>
  <c r="X243" i="16"/>
  <c r="X253" i="16"/>
  <c r="X255" i="16" s="1"/>
  <c r="X240" i="16"/>
  <c r="Y240" i="16" s="1"/>
  <c r="X213" i="16"/>
  <c r="X249" i="16"/>
  <c r="X204" i="16"/>
  <c r="X181" i="16"/>
  <c r="Y174" i="16"/>
  <c r="AA174" i="16" s="1"/>
  <c r="AC174" i="16" s="1"/>
  <c r="X171" i="16"/>
  <c r="Y170" i="16"/>
  <c r="AA170" i="16" s="1"/>
  <c r="AC170" i="16" s="1"/>
  <c r="X169" i="16"/>
  <c r="Y134" i="16"/>
  <c r="AA134" i="16" s="1"/>
  <c r="AC134" i="16" s="1"/>
  <c r="Y114" i="16"/>
  <c r="AA114" i="16" s="1"/>
  <c r="AC114" i="16" s="1"/>
  <c r="Y99" i="16"/>
  <c r="Y92" i="16"/>
  <c r="AA92" i="16" s="1"/>
  <c r="AC92" i="16" s="1"/>
  <c r="Y75" i="16"/>
  <c r="AA75" i="16" s="1"/>
  <c r="AC75" i="16" s="1"/>
  <c r="X190" i="16"/>
  <c r="X185" i="16"/>
  <c r="X188" i="16" s="1"/>
  <c r="X180" i="16"/>
  <c r="X178" i="16"/>
  <c r="Y135" i="16"/>
  <c r="AA135" i="16" s="1"/>
  <c r="AC135" i="16" s="1"/>
  <c r="Y125" i="16"/>
  <c r="AA125" i="16" s="1"/>
  <c r="AC125" i="16" s="1"/>
  <c r="X392" i="16"/>
  <c r="X386" i="16"/>
  <c r="X327" i="16"/>
  <c r="X321" i="16"/>
  <c r="X306" i="16"/>
  <c r="X283" i="16"/>
  <c r="X348" i="16"/>
  <c r="X333" i="16"/>
  <c r="X309" i="16"/>
  <c r="X300" i="16"/>
  <c r="X297" i="16"/>
  <c r="X31" i="16"/>
  <c r="Y154" i="16"/>
  <c r="AA154" i="16" s="1"/>
  <c r="AC154" i="16" s="1"/>
  <c r="Y137" i="16"/>
  <c r="AA137" i="16" s="1"/>
  <c r="AC137" i="16" s="1"/>
  <c r="Y133" i="16"/>
  <c r="AA133" i="16" s="1"/>
  <c r="AC133" i="16" s="1"/>
  <c r="Y131" i="16"/>
  <c r="AA131" i="16" s="1"/>
  <c r="AC131" i="16" s="1"/>
  <c r="Y93" i="16"/>
  <c r="AA93" i="16" s="1"/>
  <c r="AC93" i="16" s="1"/>
  <c r="Y89" i="16"/>
  <c r="AA89" i="16" s="1"/>
  <c r="AC89" i="16" s="1"/>
  <c r="X203" i="16"/>
  <c r="X191" i="16"/>
  <c r="X43" i="16"/>
  <c r="X42" i="16"/>
  <c r="X41" i="16"/>
  <c r="Y374" i="16"/>
  <c r="Y366" i="16"/>
  <c r="Y367" i="16" s="1"/>
  <c r="Y357" i="16"/>
  <c r="Y311" i="16"/>
  <c r="Y335" i="16"/>
  <c r="Y314" i="16"/>
  <c r="Y302" i="16"/>
  <c r="Y291" i="16"/>
  <c r="AA291" i="16" s="1"/>
  <c r="AC291" i="16" s="1"/>
  <c r="Y276" i="16"/>
  <c r="Y30" i="16"/>
  <c r="AA30" i="16" s="1"/>
  <c r="AC30" i="16" s="1"/>
  <c r="X165" i="16"/>
  <c r="X153" i="16"/>
  <c r="X142" i="16"/>
  <c r="X138" i="16"/>
  <c r="X128" i="16"/>
  <c r="X120" i="16"/>
  <c r="X110" i="16"/>
  <c r="X85" i="16"/>
  <c r="X80" i="16"/>
  <c r="X147" i="16"/>
  <c r="X141" i="16"/>
  <c r="X130" i="16"/>
  <c r="X87" i="16"/>
  <c r="X145" i="16"/>
  <c r="X140" i="16"/>
  <c r="X136" i="16"/>
  <c r="X122" i="16"/>
  <c r="X109" i="16"/>
  <c r="X103" i="16"/>
  <c r="X107" i="16" s="1"/>
  <c r="X47" i="16"/>
  <c r="X119" i="16"/>
  <c r="X116" i="16"/>
  <c r="X62" i="16"/>
  <c r="X58" i="16"/>
  <c r="X143" i="16"/>
  <c r="X132" i="16"/>
  <c r="X86" i="16"/>
  <c r="X118" i="16"/>
  <c r="B53" i="22"/>
  <c r="W77" i="21"/>
  <c r="M258" i="16"/>
  <c r="M244" i="16"/>
  <c r="M241" i="16"/>
  <c r="M247" i="16"/>
  <c r="M229" i="16"/>
  <c r="M214" i="16"/>
  <c r="Y389" i="16"/>
  <c r="AA388" i="16"/>
  <c r="AC388" i="16" s="1"/>
  <c r="AA299" i="16"/>
  <c r="AC299" i="16" s="1"/>
  <c r="Y383" i="16"/>
  <c r="AA382" i="16"/>
  <c r="AC382" i="16" s="1"/>
  <c r="AA281" i="16"/>
  <c r="AC281" i="16" s="1"/>
  <c r="AA394" i="16"/>
  <c r="AC394" i="16" s="1"/>
  <c r="Y395" i="16"/>
  <c r="AA385" i="16"/>
  <c r="AC385" i="16" s="1"/>
  <c r="Y386" i="16"/>
  <c r="AA341" i="16"/>
  <c r="AC341" i="16" s="1"/>
  <c r="Y342" i="16"/>
  <c r="AA285" i="16"/>
  <c r="AC285" i="16" s="1"/>
  <c r="AA27" i="16"/>
  <c r="AC27" i="16" s="1"/>
  <c r="AA391" i="16"/>
  <c r="AC391" i="16" s="1"/>
  <c r="Y392" i="16"/>
  <c r="AA296" i="16"/>
  <c r="AC296" i="16" s="1"/>
  <c r="Y297" i="16"/>
  <c r="M126" i="16"/>
  <c r="M35" i="21"/>
  <c r="Y77" i="21"/>
  <c r="M64" i="21"/>
  <c r="M82" i="21"/>
  <c r="Y64" i="21"/>
  <c r="B17" i="22" l="1"/>
  <c r="Y139" i="21"/>
  <c r="AA139" i="21" s="1"/>
  <c r="Y129" i="21"/>
  <c r="AA129" i="21" s="1"/>
  <c r="Y133" i="21"/>
  <c r="AA133" i="21" s="1"/>
  <c r="Y128" i="21"/>
  <c r="AA128" i="21" s="1"/>
  <c r="Y142" i="21"/>
  <c r="AA142" i="21" s="1"/>
  <c r="Y140" i="21"/>
  <c r="AA140" i="21" s="1"/>
  <c r="M36" i="21"/>
  <c r="Y132" i="21"/>
  <c r="AA132" i="21" s="1"/>
  <c r="Y144" i="21"/>
  <c r="AA144" i="21" s="1"/>
  <c r="Y131" i="21"/>
  <c r="AA131" i="21" s="1"/>
  <c r="Y136" i="21"/>
  <c r="Y130" i="21"/>
  <c r="AA130" i="21" s="1"/>
  <c r="Y145" i="21"/>
  <c r="AA145" i="21" s="1"/>
  <c r="M83" i="21"/>
  <c r="Y141" i="21"/>
  <c r="AA141" i="21" s="1"/>
  <c r="Y33" i="21"/>
  <c r="AA33" i="21" s="1"/>
  <c r="U185" i="21"/>
  <c r="Y170" i="21"/>
  <c r="AA170" i="21" s="1"/>
  <c r="Y169" i="21"/>
  <c r="AA169" i="21" s="1"/>
  <c r="Y168" i="21"/>
  <c r="AA168" i="21" s="1"/>
  <c r="Y167" i="21"/>
  <c r="AA167" i="21" s="1"/>
  <c r="Y166" i="21"/>
  <c r="AA166" i="21" s="1"/>
  <c r="Y165" i="21"/>
  <c r="AA165" i="21" s="1"/>
  <c r="Y164" i="21"/>
  <c r="AA164" i="21" s="1"/>
  <c r="Y163" i="21"/>
  <c r="AA163" i="21" s="1"/>
  <c r="Y161" i="21"/>
  <c r="AA161" i="21" s="1"/>
  <c r="Y160" i="21"/>
  <c r="AA160" i="21" s="1"/>
  <c r="Y159" i="21"/>
  <c r="AA159" i="21" s="1"/>
  <c r="Y158" i="21"/>
  <c r="AA158" i="21" s="1"/>
  <c r="Y157" i="21"/>
  <c r="AA157" i="21" s="1"/>
  <c r="Y156" i="21"/>
  <c r="AA156" i="21" s="1"/>
  <c r="Y155" i="21"/>
  <c r="AA155" i="21" s="1"/>
  <c r="Y154" i="21"/>
  <c r="AA154" i="21" s="1"/>
  <c r="Y153" i="21"/>
  <c r="AA153" i="21" s="1"/>
  <c r="Y152" i="21"/>
  <c r="AA152" i="21" s="1"/>
  <c r="Y151" i="21"/>
  <c r="AA151" i="21" s="1"/>
  <c r="Y150" i="21"/>
  <c r="AA150" i="21" s="1"/>
  <c r="Y149" i="21"/>
  <c r="AA149" i="21" s="1"/>
  <c r="Y147" i="21"/>
  <c r="AA147" i="21" s="1"/>
  <c r="Y146" i="21"/>
  <c r="AA146" i="21" s="1"/>
  <c r="V123" i="21"/>
  <c r="Y92" i="21"/>
  <c r="Y93" i="21"/>
  <c r="AA93" i="21" s="1"/>
  <c r="Y90" i="21"/>
  <c r="AA90" i="21" s="1"/>
  <c r="Y89" i="21"/>
  <c r="M272" i="16"/>
  <c r="K397" i="16"/>
  <c r="X349" i="16"/>
  <c r="M71" i="16"/>
  <c r="B18" i="22"/>
  <c r="W21" i="21"/>
  <c r="W15" i="21"/>
  <c r="Y37" i="16"/>
  <c r="AA37" i="16" s="1"/>
  <c r="AC37" i="16" s="1"/>
  <c r="AA121" i="21"/>
  <c r="AA122" i="21" s="1"/>
  <c r="Y122" i="21"/>
  <c r="Y82" i="21"/>
  <c r="AA40" i="21"/>
  <c r="V30" i="21"/>
  <c r="V36" i="21" s="1"/>
  <c r="W35" i="21"/>
  <c r="AC333" i="16"/>
  <c r="Y81" i="16"/>
  <c r="AA81" i="16" s="1"/>
  <c r="AC81" i="16" s="1"/>
  <c r="Y18" i="16"/>
  <c r="AA18" i="16" s="1"/>
  <c r="AC18" i="16" s="1"/>
  <c r="Y45" i="16"/>
  <c r="AA45" i="16" s="1"/>
  <c r="AC45" i="16" s="1"/>
  <c r="X25" i="16"/>
  <c r="AC342" i="16"/>
  <c r="X97" i="16"/>
  <c r="X163" i="16"/>
  <c r="W104" i="21"/>
  <c r="AC156" i="16"/>
  <c r="AC392" i="16"/>
  <c r="AC283" i="16"/>
  <c r="AC389" i="16"/>
  <c r="AC294" i="16"/>
  <c r="AC386" i="16"/>
  <c r="AC395" i="16"/>
  <c r="AC383" i="16"/>
  <c r="AC300" i="16"/>
  <c r="X53" i="16"/>
  <c r="AC306" i="16"/>
  <c r="AC327" i="16"/>
  <c r="AC321" i="16"/>
  <c r="AC330" i="16"/>
  <c r="AC297" i="16"/>
  <c r="AC348" i="16"/>
  <c r="AC318" i="16"/>
  <c r="AC309" i="16"/>
  <c r="AC31" i="16"/>
  <c r="Y40" i="16"/>
  <c r="AA40" i="16" s="1"/>
  <c r="AC40" i="16" s="1"/>
  <c r="AC76" i="16"/>
  <c r="AA80" i="21"/>
  <c r="AA79" i="21"/>
  <c r="AA81" i="21"/>
  <c r="Y38" i="16"/>
  <c r="AA38" i="16" s="1"/>
  <c r="AC38" i="16" s="1"/>
  <c r="Y22" i="16"/>
  <c r="AA22" i="16" s="1"/>
  <c r="AC22" i="16" s="1"/>
  <c r="V58" i="21"/>
  <c r="V83" i="21" s="1"/>
  <c r="B50" i="22"/>
  <c r="B56" i="22" s="1"/>
  <c r="W46" i="21"/>
  <c r="W45" i="21"/>
  <c r="Y44" i="16"/>
  <c r="AA44" i="16" s="1"/>
  <c r="AC44" i="16" s="1"/>
  <c r="AA357" i="16"/>
  <c r="Y358" i="16"/>
  <c r="W43" i="21"/>
  <c r="Y43" i="21" s="1"/>
  <c r="W42" i="21"/>
  <c r="Y42" i="21" s="1"/>
  <c r="C22" i="22"/>
  <c r="B10" i="22"/>
  <c r="W44" i="21"/>
  <c r="Y39" i="16"/>
  <c r="AA39" i="16" s="1"/>
  <c r="AC39" i="16" s="1"/>
  <c r="Y47" i="16"/>
  <c r="AA47" i="16" s="1"/>
  <c r="AC47" i="16" s="1"/>
  <c r="Y21" i="16"/>
  <c r="AA21" i="16" s="1"/>
  <c r="AC21" i="16" s="1"/>
  <c r="V184" i="21"/>
  <c r="W47" i="21"/>
  <c r="Y47" i="21" s="1"/>
  <c r="W66" i="21"/>
  <c r="W122" i="21"/>
  <c r="W27" i="21"/>
  <c r="Y199" i="16"/>
  <c r="AA199" i="16" s="1"/>
  <c r="AC199" i="16" s="1"/>
  <c r="W82" i="21"/>
  <c r="AA374" i="16"/>
  <c r="Y377" i="16"/>
  <c r="Y224" i="16"/>
  <c r="Y226" i="16" s="1"/>
  <c r="AA99" i="16"/>
  <c r="AC99" i="16" s="1"/>
  <c r="Y220" i="16"/>
  <c r="Y222" i="16" s="1"/>
  <c r="Y268" i="16"/>
  <c r="X271" i="16"/>
  <c r="X266" i="16"/>
  <c r="AA235" i="16"/>
  <c r="AC235" i="16" s="1"/>
  <c r="Y249" i="16"/>
  <c r="Y251" i="16" s="1"/>
  <c r="X251" i="16"/>
  <c r="X238" i="16"/>
  <c r="X167" i="16"/>
  <c r="Y216" i="16"/>
  <c r="Y218" i="16" s="1"/>
  <c r="X218" i="16"/>
  <c r="Y178" i="16"/>
  <c r="X183" i="16"/>
  <c r="X197" i="16"/>
  <c r="X206" i="16"/>
  <c r="AA208" i="16"/>
  <c r="AC208" i="16" s="1"/>
  <c r="X176" i="16"/>
  <c r="X193" i="16"/>
  <c r="AA195" i="16"/>
  <c r="AC195" i="16" s="1"/>
  <c r="Y197" i="16"/>
  <c r="Y231" i="16"/>
  <c r="Y233" i="16" s="1"/>
  <c r="X211" i="16"/>
  <c r="Y190" i="16"/>
  <c r="AA190" i="16" s="1"/>
  <c r="AC190" i="16" s="1"/>
  <c r="W171" i="21"/>
  <c r="Y31" i="16"/>
  <c r="Y279" i="16"/>
  <c r="AA276" i="16"/>
  <c r="AA366" i="16"/>
  <c r="X396" i="16"/>
  <c r="Y283" i="16"/>
  <c r="AA370" i="16"/>
  <c r="Y294" i="16"/>
  <c r="AA361" i="16"/>
  <c r="Y300" i="16"/>
  <c r="Y209" i="16"/>
  <c r="AA209" i="16" s="1"/>
  <c r="AC209" i="16" s="1"/>
  <c r="Y264" i="16"/>
  <c r="Y180" i="16"/>
  <c r="AA180" i="16" s="1"/>
  <c r="AC180" i="16" s="1"/>
  <c r="Y109" i="16"/>
  <c r="AA109" i="16" s="1"/>
  <c r="AC109" i="16" s="1"/>
  <c r="Y185" i="16"/>
  <c r="Y188" i="16" s="1"/>
  <c r="W134" i="21"/>
  <c r="AA297" i="16"/>
  <c r="AA392" i="16"/>
  <c r="AA31" i="16"/>
  <c r="AA294" i="16"/>
  <c r="AA342" i="16"/>
  <c r="AA386" i="16"/>
  <c r="AA395" i="16"/>
  <c r="AA383" i="16"/>
  <c r="AA300" i="16"/>
  <c r="AA309" i="16"/>
  <c r="AA348" i="16"/>
  <c r="AA333" i="16"/>
  <c r="AA318" i="16"/>
  <c r="AA283" i="16"/>
  <c r="AA389" i="16"/>
  <c r="AA306" i="16"/>
  <c r="AA327" i="16"/>
  <c r="AA321" i="16"/>
  <c r="AA330" i="16"/>
  <c r="Y58" i="16"/>
  <c r="Y60" i="16" s="1"/>
  <c r="X60" i="16"/>
  <c r="AA16" i="16"/>
  <c r="AC16" i="16" s="1"/>
  <c r="X64" i="16"/>
  <c r="Y303" i="16"/>
  <c r="AA302" i="16"/>
  <c r="AC302" i="16" s="1"/>
  <c r="Y336" i="16"/>
  <c r="AA335" i="16"/>
  <c r="AC335" i="16" s="1"/>
  <c r="X214" i="16"/>
  <c r="X229" i="16"/>
  <c r="Y86" i="16"/>
  <c r="AA86" i="16" s="1"/>
  <c r="AC86" i="16" s="1"/>
  <c r="Y118" i="16"/>
  <c r="AA118" i="16" s="1"/>
  <c r="AC118" i="16" s="1"/>
  <c r="Y85" i="16"/>
  <c r="AA85" i="16" s="1"/>
  <c r="AC85" i="16" s="1"/>
  <c r="Y116" i="16"/>
  <c r="AA116" i="16" s="1"/>
  <c r="AC116" i="16" s="1"/>
  <c r="Y122" i="16"/>
  <c r="AA122" i="16" s="1"/>
  <c r="AC122" i="16" s="1"/>
  <c r="Y140" i="16"/>
  <c r="AA140" i="16" s="1"/>
  <c r="AC140" i="16" s="1"/>
  <c r="Y147" i="16"/>
  <c r="AA147" i="16" s="1"/>
  <c r="AC147" i="16" s="1"/>
  <c r="Y191" i="16"/>
  <c r="Y103" i="16"/>
  <c r="Y107" i="16" s="1"/>
  <c r="Y153" i="16"/>
  <c r="AA153" i="16" s="1"/>
  <c r="AC153" i="16" s="1"/>
  <c r="Y119" i="16"/>
  <c r="AA119" i="16" s="1"/>
  <c r="AC119" i="16" s="1"/>
  <c r="Y110" i="16"/>
  <c r="Y171" i="16"/>
  <c r="AA171" i="16" s="1"/>
  <c r="AC171" i="16" s="1"/>
  <c r="Y228" i="16"/>
  <c r="AA228" i="16" s="1"/>
  <c r="AC228" i="16" s="1"/>
  <c r="Y80" i="16"/>
  <c r="Y138" i="16"/>
  <c r="AA138" i="16" s="1"/>
  <c r="AC138" i="16" s="1"/>
  <c r="Y181" i="16"/>
  <c r="Y253" i="16"/>
  <c r="X76" i="16"/>
  <c r="Y315" i="16"/>
  <c r="AA314" i="16"/>
  <c r="AC314" i="16" s="1"/>
  <c r="Y312" i="16"/>
  <c r="AA311" i="16"/>
  <c r="AC311" i="16" s="1"/>
  <c r="X241" i="16"/>
  <c r="X244" i="16"/>
  <c r="X258" i="16"/>
  <c r="Y132" i="16"/>
  <c r="AA132" i="16" s="1"/>
  <c r="AC132" i="16" s="1"/>
  <c r="Y143" i="16"/>
  <c r="AA143" i="16" s="1"/>
  <c r="AC143" i="16" s="1"/>
  <c r="Y62" i="16"/>
  <c r="Y120" i="16"/>
  <c r="AA120" i="16" s="1"/>
  <c r="AC120" i="16" s="1"/>
  <c r="Y145" i="16"/>
  <c r="AA145" i="16" s="1"/>
  <c r="AC145" i="16" s="1"/>
  <c r="Y165" i="16"/>
  <c r="Y141" i="16"/>
  <c r="AA141" i="16" s="1"/>
  <c r="AC141" i="16" s="1"/>
  <c r="Y203" i="16"/>
  <c r="Y136" i="16"/>
  <c r="AA136" i="16" s="1"/>
  <c r="AC136" i="16" s="1"/>
  <c r="Y128" i="16"/>
  <c r="Y42" i="16"/>
  <c r="Y204" i="16"/>
  <c r="AA204" i="16" s="1"/>
  <c r="AC204" i="16" s="1"/>
  <c r="Y238" i="16"/>
  <c r="Y243" i="16"/>
  <c r="Y244" i="16" s="1"/>
  <c r="Y41" i="16"/>
  <c r="Y130" i="16"/>
  <c r="AA130" i="16" s="1"/>
  <c r="AC130" i="16" s="1"/>
  <c r="Y43" i="16"/>
  <c r="Y87" i="16"/>
  <c r="AA87" i="16" s="1"/>
  <c r="AC87" i="16" s="1"/>
  <c r="Y142" i="16"/>
  <c r="AA142" i="16" s="1"/>
  <c r="AC142" i="16" s="1"/>
  <c r="Y169" i="16"/>
  <c r="Y213" i="16"/>
  <c r="AA213" i="16" s="1"/>
  <c r="AC213" i="16" s="1"/>
  <c r="X126" i="16"/>
  <c r="W64" i="21"/>
  <c r="AA246" i="16"/>
  <c r="AC246" i="16" s="1"/>
  <c r="Y247" i="16"/>
  <c r="AA240" i="16"/>
  <c r="AC240" i="16" s="1"/>
  <c r="Y241" i="16"/>
  <c r="AA257" i="16"/>
  <c r="AC257" i="16" s="1"/>
  <c r="Y258" i="16"/>
  <c r="AA136" i="21" l="1"/>
  <c r="W71" i="21"/>
  <c r="Y66" i="21"/>
  <c r="Y45" i="21"/>
  <c r="AA45" i="21" s="1"/>
  <c r="Y15" i="21"/>
  <c r="Y19" i="21" s="1"/>
  <c r="Y44" i="21"/>
  <c r="AA44" i="21" s="1"/>
  <c r="W22" i="21"/>
  <c r="Y21" i="21"/>
  <c r="AA21" i="21" s="1"/>
  <c r="M185" i="21"/>
  <c r="Y46" i="21"/>
  <c r="AA46" i="21" s="1"/>
  <c r="W30" i="21"/>
  <c r="Y27" i="21"/>
  <c r="Y171" i="21"/>
  <c r="V185" i="21"/>
  <c r="W123" i="21"/>
  <c r="AA92" i="21"/>
  <c r="AA89" i="21"/>
  <c r="X71" i="16"/>
  <c r="Y349" i="16"/>
  <c r="X272" i="16"/>
  <c r="M397" i="16"/>
  <c r="W19" i="21"/>
  <c r="W58" i="21"/>
  <c r="W83" i="21" s="1"/>
  <c r="Y134" i="21"/>
  <c r="AA32" i="21"/>
  <c r="Y35" i="21"/>
  <c r="AC258" i="16"/>
  <c r="Y163" i="16"/>
  <c r="Y25" i="16"/>
  <c r="Y97" i="16"/>
  <c r="AC336" i="16"/>
  <c r="AA127" i="21"/>
  <c r="Y104" i="21"/>
  <c r="Y123" i="21" s="1"/>
  <c r="AA102" i="21"/>
  <c r="Y53" i="16"/>
  <c r="AC312" i="16"/>
  <c r="AC315" i="16"/>
  <c r="AA279" i="16"/>
  <c r="AC276" i="16"/>
  <c r="AC303" i="16"/>
  <c r="AC370" i="16"/>
  <c r="AC366" i="16"/>
  <c r="AA377" i="16"/>
  <c r="AC374" i="16"/>
  <c r="AA358" i="16"/>
  <c r="AC357" i="16"/>
  <c r="AC247" i="16"/>
  <c r="AC241" i="16"/>
  <c r="AC214" i="16"/>
  <c r="AC229" i="16"/>
  <c r="AC197" i="16"/>
  <c r="AC211" i="16"/>
  <c r="AC201" i="16"/>
  <c r="AA82" i="21"/>
  <c r="AA43" i="21"/>
  <c r="AA197" i="16"/>
  <c r="AA201" i="16"/>
  <c r="AA43" i="16"/>
  <c r="AC43" i="16" s="1"/>
  <c r="AA41" i="16"/>
  <c r="AC41" i="16" s="1"/>
  <c r="AA42" i="16"/>
  <c r="AC42" i="16" s="1"/>
  <c r="AA211" i="16"/>
  <c r="AA231" i="16"/>
  <c r="AC231" i="16" s="1"/>
  <c r="W184" i="21"/>
  <c r="AA47" i="21"/>
  <c r="AA224" i="16"/>
  <c r="AC224" i="16" s="1"/>
  <c r="Y201" i="16"/>
  <c r="AA220" i="16"/>
  <c r="AC220" i="16" s="1"/>
  <c r="Y176" i="16"/>
  <c r="AA216" i="16"/>
  <c r="AC216" i="16" s="1"/>
  <c r="Y206" i="16"/>
  <c r="AA264" i="16"/>
  <c r="AC264" i="16" s="1"/>
  <c r="Y266" i="16"/>
  <c r="AA253" i="16"/>
  <c r="AC253" i="16" s="1"/>
  <c r="Y255" i="16"/>
  <c r="AA249" i="16"/>
  <c r="AC249" i="16" s="1"/>
  <c r="AA268" i="16"/>
  <c r="AC268" i="16" s="1"/>
  <c r="Y271" i="16"/>
  <c r="Y211" i="16"/>
  <c r="AA165" i="16"/>
  <c r="AC165" i="16" s="1"/>
  <c r="Y167" i="16"/>
  <c r="AA178" i="16"/>
  <c r="AC178" i="16" s="1"/>
  <c r="Y183" i="16"/>
  <c r="Y193" i="16"/>
  <c r="AA80" i="16"/>
  <c r="AA372" i="16"/>
  <c r="AA367" i="16"/>
  <c r="Y396" i="16"/>
  <c r="Y229" i="16"/>
  <c r="AA243" i="16"/>
  <c r="AC243" i="16" s="1"/>
  <c r="AA185" i="16"/>
  <c r="AC185" i="16" s="1"/>
  <c r="Y214" i="16"/>
  <c r="AA247" i="16"/>
  <c r="AA336" i="16"/>
  <c r="AA303" i="16"/>
  <c r="AA258" i="16"/>
  <c r="AA241" i="16"/>
  <c r="AA229" i="16"/>
  <c r="AA214" i="16"/>
  <c r="AA312" i="16"/>
  <c r="AA315" i="16"/>
  <c r="AA58" i="16"/>
  <c r="AC58" i="16" s="1"/>
  <c r="AA128" i="16"/>
  <c r="Y76" i="16"/>
  <c r="AA110" i="16"/>
  <c r="AC110" i="16" s="1"/>
  <c r="Y126" i="16"/>
  <c r="AA103" i="16"/>
  <c r="AC103" i="16" s="1"/>
  <c r="AA169" i="16"/>
  <c r="AC169" i="16" s="1"/>
  <c r="AA203" i="16"/>
  <c r="AC203" i="16" s="1"/>
  <c r="Y64" i="16"/>
  <c r="AA62" i="16"/>
  <c r="AC62" i="16" s="1"/>
  <c r="AA181" i="16"/>
  <c r="AC181" i="16" s="1"/>
  <c r="AA191" i="16"/>
  <c r="AC191" i="16" s="1"/>
  <c r="AA171" i="21" l="1"/>
  <c r="W36" i="21"/>
  <c r="W185" i="21" s="1"/>
  <c r="AA15" i="21"/>
  <c r="AA19" i="21" s="1"/>
  <c r="Y22" i="21"/>
  <c r="Y272" i="16"/>
  <c r="AA349" i="16"/>
  <c r="Y71" i="16"/>
  <c r="X397" i="16"/>
  <c r="Y184" i="21"/>
  <c r="AA22" i="21"/>
  <c r="AA66" i="21"/>
  <c r="AA71" i="21" s="1"/>
  <c r="Y71" i="21"/>
  <c r="AA42" i="21"/>
  <c r="Y58" i="21"/>
  <c r="Y30" i="21"/>
  <c r="AA35" i="21"/>
  <c r="AA25" i="16"/>
  <c r="AC25" i="16"/>
  <c r="AC80" i="16"/>
  <c r="AA97" i="16"/>
  <c r="AC128" i="16"/>
  <c r="AA163" i="16"/>
  <c r="D17" i="22"/>
  <c r="F17" i="22" s="1"/>
  <c r="AA104" i="21"/>
  <c r="AA123" i="21" s="1"/>
  <c r="AA134" i="21"/>
  <c r="D18" i="22"/>
  <c r="F18" i="22" s="1"/>
  <c r="AA27" i="21"/>
  <c r="AA30" i="21" s="1"/>
  <c r="AC358" i="16"/>
  <c r="AC377" i="16"/>
  <c r="AC367" i="16"/>
  <c r="AC372" i="16"/>
  <c r="AC279" i="16"/>
  <c r="AC349" i="16" s="1"/>
  <c r="AA53" i="16"/>
  <c r="AC238" i="16"/>
  <c r="AC206" i="16"/>
  <c r="AC176" i="16"/>
  <c r="AC188" i="16"/>
  <c r="AC193" i="16"/>
  <c r="AC183" i="16"/>
  <c r="AC167" i="16"/>
  <c r="AC251" i="16"/>
  <c r="AC255" i="16"/>
  <c r="AC266" i="16"/>
  <c r="AC218" i="16"/>
  <c r="AC226" i="16"/>
  <c r="AC244" i="16"/>
  <c r="AC271" i="16"/>
  <c r="AC222" i="16"/>
  <c r="AC233" i="16"/>
  <c r="AC64" i="16"/>
  <c r="AC60" i="16"/>
  <c r="AC126" i="16"/>
  <c r="AC107" i="16"/>
  <c r="AA255" i="16"/>
  <c r="AA218" i="16"/>
  <c r="AA222" i="16"/>
  <c r="AA251" i="16"/>
  <c r="AA226" i="16"/>
  <c r="AA233" i="16"/>
  <c r="AA167" i="16"/>
  <c r="AA206" i="16"/>
  <c r="AA176" i="16"/>
  <c r="AA188" i="16"/>
  <c r="AA271" i="16"/>
  <c r="AA238" i="16"/>
  <c r="AA107" i="16"/>
  <c r="AA193" i="16"/>
  <c r="AA183" i="16"/>
  <c r="AA266" i="16"/>
  <c r="AA244" i="16"/>
  <c r="AA396" i="16"/>
  <c r="AA76" i="16"/>
  <c r="AA60" i="16"/>
  <c r="AA64" i="16"/>
  <c r="AA126" i="16"/>
  <c r="AA36" i="21" l="1"/>
  <c r="C6" i="22" s="1"/>
  <c r="Y83" i="21"/>
  <c r="Y36" i="21"/>
  <c r="Y397" i="16"/>
  <c r="AA71" i="16"/>
  <c r="AA272" i="16"/>
  <c r="AA397" i="16" s="1"/>
  <c r="D6" i="22"/>
  <c r="AA58" i="21"/>
  <c r="AA83" i="21" s="1"/>
  <c r="AA184" i="21"/>
  <c r="D15" i="22"/>
  <c r="F15" i="22" s="1"/>
  <c r="D29" i="22" s="1"/>
  <c r="F29" i="22" s="1"/>
  <c r="AC97" i="16"/>
  <c r="D31" i="22"/>
  <c r="F31" i="22" s="1"/>
  <c r="C86" i="22" s="1"/>
  <c r="D39" i="22"/>
  <c r="E39" i="22" s="1"/>
  <c r="D86" i="22" s="1"/>
  <c r="AC163" i="16"/>
  <c r="D40" i="22"/>
  <c r="E40" i="22" s="1"/>
  <c r="D87" i="22" s="1"/>
  <c r="D32" i="22"/>
  <c r="F32" i="22" s="1"/>
  <c r="C87" i="22" s="1"/>
  <c r="AC53" i="16"/>
  <c r="AC71" i="16" s="1"/>
  <c r="AC396" i="16"/>
  <c r="Y185" i="21" l="1"/>
  <c r="AA185" i="21"/>
  <c r="AC272" i="16"/>
  <c r="C9" i="22"/>
  <c r="D9" i="22" s="1"/>
  <c r="B87" i="22" s="1"/>
  <c r="B25" i="22"/>
  <c r="D25" i="22" s="1"/>
  <c r="F25" i="22" s="1"/>
  <c r="C55" i="22" s="1"/>
  <c r="F55" i="22" s="1"/>
  <c r="F87" i="22" s="1"/>
  <c r="D16" i="22"/>
  <c r="F16" i="22" s="1"/>
  <c r="C8" i="22"/>
  <c r="D8" i="22" s="1"/>
  <c r="B86" i="22" s="1"/>
  <c r="C7" i="22"/>
  <c r="D7" i="22" s="1"/>
  <c r="B23" i="22"/>
  <c r="D23" i="22" s="1"/>
  <c r="F23" i="22" s="1"/>
  <c r="E68" i="22"/>
  <c r="E69" i="22" s="1"/>
  <c r="D37" i="22"/>
  <c r="E37" i="22" s="1"/>
  <c r="D84" i="22" s="1"/>
  <c r="E60" i="22"/>
  <c r="E61" i="22" s="1"/>
  <c r="B24" i="22"/>
  <c r="D24" i="22" s="1"/>
  <c r="F24" i="22" s="1"/>
  <c r="C54" i="22" s="1"/>
  <c r="F54" i="22" s="1"/>
  <c r="C84" i="22"/>
  <c r="AC397" i="16" l="1"/>
  <c r="B85" i="22"/>
  <c r="D10" i="22"/>
  <c r="D30" i="22"/>
  <c r="F30" i="22" s="1"/>
  <c r="C85" i="22" s="1"/>
  <c r="C88" i="22" s="1"/>
  <c r="E76" i="22"/>
  <c r="E77" i="22" s="1"/>
  <c r="E78" i="22" s="1"/>
  <c r="E79" i="22" s="1"/>
  <c r="C51" i="22"/>
  <c r="F51" i="22" s="1"/>
  <c r="I87" i="22"/>
  <c r="G60" i="22"/>
  <c r="C52" i="22"/>
  <c r="F52" i="22" s="1"/>
  <c r="D38" i="22"/>
  <c r="E38" i="22" s="1"/>
  <c r="D85" i="22" s="1"/>
  <c r="D88" i="22" s="1"/>
  <c r="C53" i="22"/>
  <c r="F53" i="22" s="1"/>
  <c r="F86" i="22" s="1"/>
  <c r="I86" i="22" s="1"/>
  <c r="H68" i="22"/>
  <c r="B84" i="22"/>
  <c r="B22" i="22"/>
  <c r="D22" i="22" s="1"/>
  <c r="F22" i="22" s="1"/>
  <c r="C50" i="22" s="1"/>
  <c r="F50" i="22" s="1"/>
  <c r="E70" i="22"/>
  <c r="H69" i="22"/>
  <c r="E62" i="22"/>
  <c r="G61" i="22"/>
  <c r="F85" i="22" l="1"/>
  <c r="F33" i="22"/>
  <c r="H76" i="22"/>
  <c r="F56" i="22"/>
  <c r="E41" i="22"/>
  <c r="C10" i="22"/>
  <c r="F84" i="22"/>
  <c r="E63" i="22"/>
  <c r="G63" i="22" s="1"/>
  <c r="G62" i="22"/>
  <c r="E71" i="22"/>
  <c r="H71" i="22" s="1"/>
  <c r="H70" i="22"/>
  <c r="B88" i="22"/>
  <c r="F88" i="22" l="1"/>
  <c r="H77" i="22"/>
  <c r="G64" i="22"/>
  <c r="G84" i="22" s="1"/>
  <c r="G88" i="22" s="1"/>
  <c r="H72" i="22"/>
  <c r="H84" i="22" s="1"/>
  <c r="H79" i="22" l="1"/>
  <c r="H78" i="22"/>
  <c r="I84" i="22"/>
  <c r="H80" i="22" l="1"/>
  <c r="H85" i="22" s="1"/>
  <c r="I85" i="22" l="1"/>
  <c r="I88" i="22" s="1"/>
  <c r="H88" i="22"/>
</calcChain>
</file>

<file path=xl/sharedStrings.xml><?xml version="1.0" encoding="utf-8"?>
<sst xmlns="http://schemas.openxmlformats.org/spreadsheetml/2006/main" count="1724" uniqueCount="533">
  <si>
    <t>Должность</t>
  </si>
  <si>
    <t>Итого должностной оклад</t>
  </si>
  <si>
    <t>Сестра-хозяйка</t>
  </si>
  <si>
    <t>Главный врач</t>
  </si>
  <si>
    <t>Водитель</t>
  </si>
  <si>
    <t>Экономист</t>
  </si>
  <si>
    <t>Главный бухгалтер</t>
  </si>
  <si>
    <t>Инспектор ОК</t>
  </si>
  <si>
    <t>О.Казанова</t>
  </si>
  <si>
    <t>М.Баймурзин</t>
  </si>
  <si>
    <t>Месячный фонд зарплаты</t>
  </si>
  <si>
    <t>Расчет фонда заработной платы</t>
  </si>
  <si>
    <t xml:space="preserve">Врачи </t>
  </si>
  <si>
    <t>Средние</t>
  </si>
  <si>
    <t>Младшие</t>
  </si>
  <si>
    <t>Прочие</t>
  </si>
  <si>
    <t>1.Оплата в ночное время  365х8=2920</t>
  </si>
  <si>
    <t>Итого, тыс.тенге</t>
  </si>
  <si>
    <t>Врачи</t>
  </si>
  <si>
    <t>Итого</t>
  </si>
  <si>
    <t>среднегодовые затраты</t>
  </si>
  <si>
    <t>Размер доплаты</t>
  </si>
  <si>
    <t>ФЗП без дополнит. выплат</t>
  </si>
  <si>
    <t>Оплата в ночное время</t>
  </si>
  <si>
    <t>Оплата в праздничные дни</t>
  </si>
  <si>
    <t>Оплата ургентных вызовов</t>
  </si>
  <si>
    <t>Оплата за выполнение обязанностей временно  отсутствующего работника (отпуска)</t>
  </si>
  <si>
    <t>Итого ФЗП</t>
  </si>
  <si>
    <t>Расчет стоимости одного календарного дня</t>
  </si>
  <si>
    <t>Ст-ть 1 календарного дня</t>
  </si>
  <si>
    <t>Кол-во календарных дней</t>
  </si>
  <si>
    <t>№ пп</t>
  </si>
  <si>
    <t>БДО</t>
  </si>
  <si>
    <t>коэффициент для исчисления окладов</t>
  </si>
  <si>
    <t>Образование должностного оклада (тенге)</t>
  </si>
  <si>
    <t>Объем работ на данной должности</t>
  </si>
  <si>
    <t>Предусмотрено  тарифной сеткой</t>
  </si>
  <si>
    <t>Повышение тарифной ставки (оклада)</t>
  </si>
  <si>
    <t>за работу в сельской  местности</t>
  </si>
  <si>
    <t>за особые условия труда вредность</t>
  </si>
  <si>
    <t>за психоэмоциональные нагрузки</t>
  </si>
  <si>
    <t>в %</t>
  </si>
  <si>
    <t>в тенге</t>
  </si>
  <si>
    <t>17697</t>
  </si>
  <si>
    <t>Врачебный персонал</t>
  </si>
  <si>
    <t>Средний медицинский персонал</t>
  </si>
  <si>
    <t>Старшая медсестра</t>
  </si>
  <si>
    <t>Медсестра постовая</t>
  </si>
  <si>
    <t>Санитарка</t>
  </si>
  <si>
    <t>Санитарка-буфетчица</t>
  </si>
  <si>
    <t>Отделение общей практики и участковой службы</t>
  </si>
  <si>
    <t>Участковый педиатр</t>
  </si>
  <si>
    <t>Акушер-гинеколог</t>
  </si>
  <si>
    <t>Отделение лабораторно диагностическое</t>
  </si>
  <si>
    <t>Врач рентгенолог</t>
  </si>
  <si>
    <t>Врач эндоскопист</t>
  </si>
  <si>
    <t>Отделение специализированной помощи</t>
  </si>
  <si>
    <t>Заведующий отделением</t>
  </si>
  <si>
    <t>Хирург</t>
  </si>
  <si>
    <t>Травматолог-ортопед</t>
  </si>
  <si>
    <t>Оториноларинголог</t>
  </si>
  <si>
    <t>Офтальмолог</t>
  </si>
  <si>
    <t>Невропатолог</t>
  </si>
  <si>
    <t>Эндокринолог</t>
  </si>
  <si>
    <t>Врач-стоматолог</t>
  </si>
  <si>
    <t>Врач дерматовенеролог</t>
  </si>
  <si>
    <t>Фтизиатр</t>
  </si>
  <si>
    <t>Нарколог</t>
  </si>
  <si>
    <t>Психиатр</t>
  </si>
  <si>
    <t>Старший врач</t>
  </si>
  <si>
    <t>Врач общей практики</t>
  </si>
  <si>
    <t>Врач ультразв.диагностики</t>
  </si>
  <si>
    <t>Фельдшер</t>
  </si>
  <si>
    <t>Отделение профилактики и социально-психологической помощи</t>
  </si>
  <si>
    <t>Администрация</t>
  </si>
  <si>
    <t>Уч.медсестра терапевтического участка</t>
  </si>
  <si>
    <t>Медсестра доврачебного кабинета</t>
  </si>
  <si>
    <t>Медсестра физиотерапевтическая</t>
  </si>
  <si>
    <t>Медсестра процедурного кабинета</t>
  </si>
  <si>
    <t>Медсестра-химизатор</t>
  </si>
  <si>
    <t>Медицинский регистратор</t>
  </si>
  <si>
    <t>Медсестра ЗОЖ</t>
  </si>
  <si>
    <t>Акушерка смотрового кабинета</t>
  </si>
  <si>
    <t>Лаборант-иммунолог</t>
  </si>
  <si>
    <t>Лаборант-цитолог</t>
  </si>
  <si>
    <t>Лаборант-серолог</t>
  </si>
  <si>
    <t>Лаборант-биохимик</t>
  </si>
  <si>
    <t>Лаборант клинический</t>
  </si>
  <si>
    <t>Баклаборант</t>
  </si>
  <si>
    <t>Рентген-лаборант</t>
  </si>
  <si>
    <t>Медсестра офтальмологического кабинета</t>
  </si>
  <si>
    <t>Медсестра дерматовенерологического кабинета</t>
  </si>
  <si>
    <t>Медсестра невропатологического кабинета</t>
  </si>
  <si>
    <t>Медсестра инфекционного контроля</t>
  </si>
  <si>
    <t>Медсестра оториноларингологического кабинета</t>
  </si>
  <si>
    <t>Медсестра инфекционного кабинета</t>
  </si>
  <si>
    <t>Медсестра фтизиатрического кабинета</t>
  </si>
  <si>
    <t>Медсестра профилактического кабинета</t>
  </si>
  <si>
    <t>Медсестра наркологического кабинета</t>
  </si>
  <si>
    <t>Медсестра психиатрического кабинета</t>
  </si>
  <si>
    <t>Медсестра терапевтического кабинета</t>
  </si>
  <si>
    <t>Медсестра распредпункта</t>
  </si>
  <si>
    <t>Медсестра картотетчица</t>
  </si>
  <si>
    <t>Дантист</t>
  </si>
  <si>
    <t>Медсестра кабинета трансфузиологии</t>
  </si>
  <si>
    <t>Акушерка женской консультации</t>
  </si>
  <si>
    <t>Лаборант</t>
  </si>
  <si>
    <t>Акушерка</t>
  </si>
  <si>
    <t>Зубной врач</t>
  </si>
  <si>
    <t>Антоновский фельдшерско-акушерский пункт</t>
  </si>
  <si>
    <t>Перелескинский фельдшерско-акушерский пункт</t>
  </si>
  <si>
    <t>Окраинский медицинский пункт</t>
  </si>
  <si>
    <t>Георгиевский медицинский пункт</t>
  </si>
  <si>
    <t>Набережный медицинский пункт</t>
  </si>
  <si>
    <t>Ольшанский медицинский пункт</t>
  </si>
  <si>
    <t>Некрасовский медицинский пункт</t>
  </si>
  <si>
    <t>Гришенский медицинский пункт</t>
  </si>
  <si>
    <t>Тобольский медицинский пункт</t>
  </si>
  <si>
    <t>Досовский медицинский пункт</t>
  </si>
  <si>
    <t>Архангельский медицинский пункт</t>
  </si>
  <si>
    <t>Зааятский медицинский пункт</t>
  </si>
  <si>
    <t>Кочержиновский медицинский пункт</t>
  </si>
  <si>
    <t>Красноармейский медицинский пункт</t>
  </si>
  <si>
    <t>Озерный медицинский пункт</t>
  </si>
  <si>
    <t>Подгорный медицинский пункт</t>
  </si>
  <si>
    <t>Младший медицинский персонал</t>
  </si>
  <si>
    <t>Санитарка постовая</t>
  </si>
  <si>
    <t>Санитарка лаборатории</t>
  </si>
  <si>
    <t>Санитарка рентген-кабинета</t>
  </si>
  <si>
    <t>Санитарка фтизиатрического кабинета</t>
  </si>
  <si>
    <t>Санитарка стоматологического кабинета</t>
  </si>
  <si>
    <t>1 кл.</t>
  </si>
  <si>
    <t>2 кл.</t>
  </si>
  <si>
    <t>Прочий персонал</t>
  </si>
  <si>
    <t>Врач дневного стационара</t>
  </si>
  <si>
    <t>Количество штатных единиц.</t>
  </si>
  <si>
    <t>Месячный ФЗП, тыс.тенге</t>
  </si>
  <si>
    <t>Годовой ФЗП, тыс.тенге</t>
  </si>
  <si>
    <t>1) Количество штатных единиц и ФЗП без дополнительных выплат</t>
  </si>
  <si>
    <t>2) Дополнительные выплаты</t>
  </si>
  <si>
    <t>3) Фонд заработной платы с дополнительными выплатами</t>
  </si>
  <si>
    <t>Итого врачебный персонал</t>
  </si>
  <si>
    <t>Итого средний медперсонал</t>
  </si>
  <si>
    <t>Итого младший медперсонал</t>
  </si>
  <si>
    <t>Итого прочий персонал</t>
  </si>
  <si>
    <t>Комаровская врачебная амбулатория</t>
  </si>
  <si>
    <t>Аршалинский медицинский пункт</t>
  </si>
  <si>
    <t>Приреченский медицинский пункт</t>
  </si>
  <si>
    <t>Баталинский медицинский пункт</t>
  </si>
  <si>
    <t>Крымский медицинский пункт</t>
  </si>
  <si>
    <t>Мед.сестра статистик</t>
  </si>
  <si>
    <t>Уч.медсестра педиатрического участка</t>
  </si>
  <si>
    <t>Регистратор</t>
  </si>
  <si>
    <t>Аятский медицинский пункт</t>
  </si>
  <si>
    <t>Зав.отделением</t>
  </si>
  <si>
    <t>Врач педиатр-неонатолог</t>
  </si>
  <si>
    <t>Врач анестезиолог</t>
  </si>
  <si>
    <t>Врач педиатр</t>
  </si>
  <si>
    <t>Отделение приемное</t>
  </si>
  <si>
    <t>Дневной стационар</t>
  </si>
  <si>
    <t>Административно-хозяйственный персонал</t>
  </si>
  <si>
    <t>Зам.гл.врача по лечебно-проф.работе</t>
  </si>
  <si>
    <t>Врач эксперт</t>
  </si>
  <si>
    <t>Акушерка гинекологии</t>
  </si>
  <si>
    <t>Операционная м/с</t>
  </si>
  <si>
    <t>Главная медсестра</t>
  </si>
  <si>
    <t>Мед.статистик</t>
  </si>
  <si>
    <t>Диет-сестра</t>
  </si>
  <si>
    <t xml:space="preserve">Санитарка </t>
  </si>
  <si>
    <t>Санитарка операционной</t>
  </si>
  <si>
    <t>Бухгалтерия</t>
  </si>
  <si>
    <t>Главный  бухгалтер</t>
  </si>
  <si>
    <t>Бухгалтер</t>
  </si>
  <si>
    <t>Итого по бухгалтерии</t>
  </si>
  <si>
    <t>Инспектор по кадрам</t>
  </si>
  <si>
    <t>Секретарь машинистка</t>
  </si>
  <si>
    <t>Техник по обслуживанию медтехники</t>
  </si>
  <si>
    <t>Юрисконсульт</t>
  </si>
  <si>
    <t>Заведующий складом</t>
  </si>
  <si>
    <t>Инженер по обслуживанию вычислительной техники</t>
  </si>
  <si>
    <t>Механик гаража</t>
  </si>
  <si>
    <t>Гардеробщик</t>
  </si>
  <si>
    <t>Дворник</t>
  </si>
  <si>
    <t>Машинист по стирке белья</t>
  </si>
  <si>
    <t>Плотник</t>
  </si>
  <si>
    <t>Подсобный рабочий</t>
  </si>
  <si>
    <t>Рабочий по ремонту</t>
  </si>
  <si>
    <t>Сторож</t>
  </si>
  <si>
    <t>Уборщик служебных помещений</t>
  </si>
  <si>
    <t>Электромонтер</t>
  </si>
  <si>
    <t>Повар</t>
  </si>
  <si>
    <t>Кух.рабочий</t>
  </si>
  <si>
    <t>Дезинфектор</t>
  </si>
  <si>
    <t>за работу на участке</t>
  </si>
  <si>
    <t>3.Оплата ургентных вызовов</t>
  </si>
  <si>
    <t>4.Оплата за выполнение обязанностей временно  отсутствующего работника (отпуска)</t>
  </si>
  <si>
    <t xml:space="preserve">5.Оплата за врачебные дежурства </t>
  </si>
  <si>
    <t>будни</t>
  </si>
  <si>
    <t>суббота</t>
  </si>
  <si>
    <t>Оплата за врачебные дежурства</t>
  </si>
  <si>
    <t>Оплата за дежурства на дому</t>
  </si>
  <si>
    <t xml:space="preserve">Всего по программе </t>
  </si>
  <si>
    <t>Отделение центральное стерилизационное</t>
  </si>
  <si>
    <t>М/с дневного стационара</t>
  </si>
  <si>
    <t>праздники</t>
  </si>
  <si>
    <t>Свердловская врачебная амбулатория</t>
  </si>
  <si>
    <t>Фрунзенская врачебная амбулатория</t>
  </si>
  <si>
    <t>Санитарка физиокабинета</t>
  </si>
  <si>
    <t>Санитарка женской консультации</t>
  </si>
  <si>
    <t>Санитарка хирургического кабинета</t>
  </si>
  <si>
    <t>Санитарка распредпункта</t>
  </si>
  <si>
    <t>надбавка за особые условия труда 10 %</t>
  </si>
  <si>
    <t>тенге</t>
  </si>
  <si>
    <t>Онколог-маммолог</t>
  </si>
  <si>
    <t>Медсестра онко-маммологического кабинета</t>
  </si>
  <si>
    <t>Медсестра общей практики</t>
  </si>
  <si>
    <t>Уч.медсестра</t>
  </si>
  <si>
    <t>Соцработник</t>
  </si>
  <si>
    <t>Психолог</t>
  </si>
  <si>
    <t xml:space="preserve">Соцработник </t>
  </si>
  <si>
    <t>Монтажник сантех.систем</t>
  </si>
  <si>
    <t>Квалификационный разряд</t>
  </si>
  <si>
    <t>Квалификационная категория</t>
  </si>
  <si>
    <t>Стаж работы</t>
  </si>
  <si>
    <t>доплата за заведование,  за статус "Старшая"</t>
  </si>
  <si>
    <t>доплата за классную квалификацию</t>
  </si>
  <si>
    <t>доплата за заведование,  за статус "Главная" и "Старшая"</t>
  </si>
  <si>
    <t>В2</t>
  </si>
  <si>
    <t>Кабинет трансфузиологии</t>
  </si>
  <si>
    <t>Врач трансфузиолог</t>
  </si>
  <si>
    <t>В4</t>
  </si>
  <si>
    <t>D</t>
  </si>
  <si>
    <t>Медсестра кабинета функциональной диагностики</t>
  </si>
  <si>
    <t>В3</t>
  </si>
  <si>
    <t>Оператор ЭВМ</t>
  </si>
  <si>
    <t>Старший лаборант</t>
  </si>
  <si>
    <t>Медсестра кабинета эндоскопии</t>
  </si>
  <si>
    <t>Покровский медицинский пункт</t>
  </si>
  <si>
    <t>Медсестра травматологического кабинета</t>
  </si>
  <si>
    <t>Звено</t>
  </si>
  <si>
    <t>Ступень</t>
  </si>
  <si>
    <t>А3</t>
  </si>
  <si>
    <t>А1</t>
  </si>
  <si>
    <t>3-1</t>
  </si>
  <si>
    <t>Санитарка морга</t>
  </si>
  <si>
    <t>Медсестра приемного покоя</t>
  </si>
  <si>
    <t>Лаборант-СПИД</t>
  </si>
  <si>
    <t>А2</t>
  </si>
  <si>
    <t>С</t>
  </si>
  <si>
    <t>МФЗП</t>
  </si>
  <si>
    <t>Количество штатных единиц</t>
  </si>
  <si>
    <t>ФЗП на 1 единицу</t>
  </si>
  <si>
    <t>Количество дней</t>
  </si>
  <si>
    <t>Стоимость 1 дня, тенге</t>
  </si>
  <si>
    <t>Расчет стоимости одного часа 20дн * 8 час  = 160 час</t>
  </si>
  <si>
    <t>МФЗП (без надбавок и доплат)</t>
  </si>
  <si>
    <t>Количество часов</t>
  </si>
  <si>
    <t>Стоимость 1 часа, тенге</t>
  </si>
  <si>
    <t>Количество ставок</t>
  </si>
  <si>
    <t>Размер доплаты, %</t>
  </si>
  <si>
    <t>Стоимость 1 часа</t>
  </si>
  <si>
    <t>Количество часов в день</t>
  </si>
  <si>
    <t>Всего часов</t>
  </si>
  <si>
    <t xml:space="preserve">     </t>
  </si>
  <si>
    <t xml:space="preserve">             </t>
  </si>
  <si>
    <t>Медсестра ГУ "Окраинская  НШ"</t>
  </si>
  <si>
    <t>Медсестра ГУ "Антоновская ОШ"</t>
  </si>
  <si>
    <t>Медсестра ГУ "Алчановская ОШ"</t>
  </si>
  <si>
    <t>Медсестра ГУ "Архангельская ОШ"</t>
  </si>
  <si>
    <t>Медсестра ГУ "Гришенская ОШ"</t>
  </si>
  <si>
    <t>Медсестра ГУ "Досовская ОШ"</t>
  </si>
  <si>
    <t>Медсестра ГУ "Красноармейская ОШ"</t>
  </si>
  <si>
    <t xml:space="preserve">Медсестра ГУ "Аршалинская СШ" </t>
  </si>
  <si>
    <t>Медсестра ГУ "Аятская СШ"</t>
  </si>
  <si>
    <t>Медсестра ГУ "Баталинская  СШ"</t>
  </si>
  <si>
    <t>Медсестра ГУ "Глебовская  СШ"</t>
  </si>
  <si>
    <t>Медсестра ГУ "Денисовская  СШ №1"</t>
  </si>
  <si>
    <t>Медсестра ГУ "Денисовская СШ  №2"</t>
  </si>
  <si>
    <t>Медсестра ГУ "Зааятская СШ"</t>
  </si>
  <si>
    <t>Медсестра ГУ "Крымская СШ"</t>
  </si>
  <si>
    <t>Медсестра ГУ "Приреченская  СШ"</t>
  </si>
  <si>
    <t>Медсестра ГУ "Покровская СШ"</t>
  </si>
  <si>
    <t>Медсестра ГУ "Свердловская  СШ"</t>
  </si>
  <si>
    <t>Медсестра ГУ "Фрунзенская  СШ"</t>
  </si>
  <si>
    <t>Медсестра КГУ "Денисосвкая СШ №3"</t>
  </si>
  <si>
    <t>Медсестра ГУ "Перелескинская СШ"</t>
  </si>
  <si>
    <t>1кл.</t>
  </si>
  <si>
    <t>О. Казанова</t>
  </si>
  <si>
    <t>Н. Югай</t>
  </si>
  <si>
    <t>Социальный работник</t>
  </si>
  <si>
    <t>первая</t>
  </si>
  <si>
    <t>3,57</t>
  </si>
  <si>
    <t>высшая</t>
  </si>
  <si>
    <t>Медсестра хирургического кабинета</t>
  </si>
  <si>
    <t>вторая</t>
  </si>
  <si>
    <t>фельдшер</t>
  </si>
  <si>
    <t>Врач терапевт</t>
  </si>
  <si>
    <t>Врач статистик</t>
  </si>
  <si>
    <t>Медсестра процедурная</t>
  </si>
  <si>
    <t>Фармацевт</t>
  </si>
  <si>
    <t>Всего по программе</t>
  </si>
  <si>
    <t>Заведующий хозяйством</t>
  </si>
  <si>
    <t>Стационары</t>
  </si>
  <si>
    <t>5,99</t>
  </si>
  <si>
    <t>4,77</t>
  </si>
  <si>
    <t>5,40</t>
  </si>
  <si>
    <t>5,4</t>
  </si>
  <si>
    <t>3,73</t>
  </si>
  <si>
    <t>3,61</t>
  </si>
  <si>
    <t>4,83</t>
  </si>
  <si>
    <t>5,91</t>
  </si>
  <si>
    <t>4,53</t>
  </si>
  <si>
    <t>3,29</t>
  </si>
  <si>
    <t>5,77</t>
  </si>
  <si>
    <t>2,81</t>
  </si>
  <si>
    <t>Архивариус</t>
  </si>
  <si>
    <t>4,61</t>
  </si>
  <si>
    <t>3,49</t>
  </si>
  <si>
    <t>Отдел информационных технологий</t>
  </si>
  <si>
    <t>Врач акушер-гинеколог</t>
  </si>
  <si>
    <t>Отделение комплексное</t>
  </si>
  <si>
    <t>Врач инфекционист</t>
  </si>
  <si>
    <t>Врач реабилитолог</t>
  </si>
  <si>
    <t>Медбрат анестез.</t>
  </si>
  <si>
    <t>Санитарка реабилитации</t>
  </si>
  <si>
    <t>Профпатолог</t>
  </si>
  <si>
    <t xml:space="preserve">Акушерка </t>
  </si>
  <si>
    <t>Медсестра ОП</t>
  </si>
  <si>
    <t>коэфициент</t>
  </si>
  <si>
    <t>заработная плата</t>
  </si>
  <si>
    <t xml:space="preserve">Отделение комплексное </t>
  </si>
  <si>
    <t>Врач хирург</t>
  </si>
  <si>
    <t>Программа 067-100 (АПП)</t>
  </si>
  <si>
    <t>Программа  067-100 (стационары)</t>
  </si>
  <si>
    <t>4,21</t>
  </si>
  <si>
    <t>Эпидемиолог</t>
  </si>
  <si>
    <t>4,35</t>
  </si>
  <si>
    <t>Врач-реабилитолог</t>
  </si>
  <si>
    <t>Фельдшер мужского смотрового кабинета/медсестра расширенной практики</t>
  </si>
  <si>
    <t>Медсестра кабинета ультразвуковой диагностики</t>
  </si>
  <si>
    <t>Медсестра детской консультации</t>
  </si>
  <si>
    <t>5,89</t>
  </si>
  <si>
    <t>Тарификационный список работников КГП "Денисовская РБ"</t>
  </si>
  <si>
    <t>Медсестра реабилитации ЛФК и массаж</t>
  </si>
  <si>
    <t>4,51</t>
  </si>
  <si>
    <t>3,43</t>
  </si>
  <si>
    <t>25.00</t>
  </si>
  <si>
    <t>Медсестра ЦСЛ</t>
  </si>
  <si>
    <t>4,4</t>
  </si>
  <si>
    <t>4,26</t>
  </si>
  <si>
    <t>4,7</t>
  </si>
  <si>
    <t>17698</t>
  </si>
  <si>
    <t>Кардиолог</t>
  </si>
  <si>
    <t>Медсестра терапевтического кабинета/фельдшер</t>
  </si>
  <si>
    <t>Медсестра паллиативного ухода</t>
  </si>
  <si>
    <t>Водитель административного автотранспорта</t>
  </si>
  <si>
    <t>3,16</t>
  </si>
  <si>
    <t>Е.Кусик</t>
  </si>
  <si>
    <t>воскресенье</t>
  </si>
  <si>
    <t>6.Оплата за дежурства на дому врачей</t>
  </si>
  <si>
    <t>7.Оплата за дежурства на дому СМР</t>
  </si>
  <si>
    <t>5,38</t>
  </si>
  <si>
    <t>4,17</t>
  </si>
  <si>
    <t>21.11</t>
  </si>
  <si>
    <t>15.08</t>
  </si>
  <si>
    <t>3,46</t>
  </si>
  <si>
    <t>00.04</t>
  </si>
  <si>
    <t>04.04</t>
  </si>
  <si>
    <t>03.11</t>
  </si>
  <si>
    <t>27.02</t>
  </si>
  <si>
    <t>4,10</t>
  </si>
  <si>
    <t>14.01</t>
  </si>
  <si>
    <t>35.00</t>
  </si>
  <si>
    <t>28.11</t>
  </si>
  <si>
    <t>18.00</t>
  </si>
  <si>
    <t>Медсестра процедурного кабинета детской консультации</t>
  </si>
  <si>
    <t>Медсестра прививочного кабинета детской консультации</t>
  </si>
  <si>
    <t>31.01</t>
  </si>
  <si>
    <t>03.00</t>
  </si>
  <si>
    <t>Медсестра общей практики/фельдшер</t>
  </si>
  <si>
    <t>11.07</t>
  </si>
  <si>
    <t>28.01</t>
  </si>
  <si>
    <t>23.00</t>
  </si>
  <si>
    <t>08.01</t>
  </si>
  <si>
    <t>29.05</t>
  </si>
  <si>
    <t>3,65</t>
  </si>
  <si>
    <t>16.01</t>
  </si>
  <si>
    <t>09.02</t>
  </si>
  <si>
    <t>20.04</t>
  </si>
  <si>
    <t>05.02</t>
  </si>
  <si>
    <t>01.02</t>
  </si>
  <si>
    <t>4,19</t>
  </si>
  <si>
    <t>2.Оплата в праздничные дни   13х24=336</t>
  </si>
  <si>
    <t>3,42</t>
  </si>
  <si>
    <t>2,34</t>
  </si>
  <si>
    <t>05.07</t>
  </si>
  <si>
    <t>4,30</t>
  </si>
  <si>
    <t>07.04</t>
  </si>
  <si>
    <t>12.02</t>
  </si>
  <si>
    <t>01.04</t>
  </si>
  <si>
    <t>05.04</t>
  </si>
  <si>
    <t>04.11</t>
  </si>
  <si>
    <t>07.11</t>
  </si>
  <si>
    <t>B2</t>
  </si>
  <si>
    <t>4.11</t>
  </si>
  <si>
    <t>19.03</t>
  </si>
  <si>
    <t>18.04</t>
  </si>
  <si>
    <t>30.08</t>
  </si>
  <si>
    <t>38.01</t>
  </si>
  <si>
    <t>28.02</t>
  </si>
  <si>
    <t>36.02</t>
  </si>
  <si>
    <t>13.03</t>
  </si>
  <si>
    <t>5,29</t>
  </si>
  <si>
    <t>29.03</t>
  </si>
  <si>
    <t>45.00</t>
  </si>
  <si>
    <t>12.01</t>
  </si>
  <si>
    <t>Служба поддержки пациентов и внутренней экспертизы</t>
  </si>
  <si>
    <t>47.07</t>
  </si>
  <si>
    <t>45.02</t>
  </si>
  <si>
    <t>5,27</t>
  </si>
  <si>
    <t>02.09</t>
  </si>
  <si>
    <t>07.03</t>
  </si>
  <si>
    <t>06.01</t>
  </si>
  <si>
    <t>4,3</t>
  </si>
  <si>
    <t>37.03</t>
  </si>
  <si>
    <t>Отделение паллиативной помощи</t>
  </si>
  <si>
    <t>Врач паллиативной помощи</t>
  </si>
  <si>
    <t>32.03</t>
  </si>
  <si>
    <t>30.05</t>
  </si>
  <si>
    <t xml:space="preserve">по состоянию на 01.01.2024 г </t>
  </si>
  <si>
    <t>28.08</t>
  </si>
  <si>
    <t>10.06</t>
  </si>
  <si>
    <t>27.03</t>
  </si>
  <si>
    <t>32.10</t>
  </si>
  <si>
    <t>12.07</t>
  </si>
  <si>
    <t>32.04</t>
  </si>
  <si>
    <t>35.06</t>
  </si>
  <si>
    <t>36.11</t>
  </si>
  <si>
    <t>32.02</t>
  </si>
  <si>
    <t>36.10</t>
  </si>
  <si>
    <t>06.02</t>
  </si>
  <si>
    <t>00.03</t>
  </si>
  <si>
    <t>34.11</t>
  </si>
  <si>
    <t>B3</t>
  </si>
  <si>
    <t>10.05</t>
  </si>
  <si>
    <t>35.05</t>
  </si>
  <si>
    <t>04.01</t>
  </si>
  <si>
    <t>14.06</t>
  </si>
  <si>
    <t>26.11</t>
  </si>
  <si>
    <t>01.08</t>
  </si>
  <si>
    <t>3,36</t>
  </si>
  <si>
    <t>10.02</t>
  </si>
  <si>
    <t>19.05</t>
  </si>
  <si>
    <t>1,86</t>
  </si>
  <si>
    <t>Санитарка паллиативной помощи</t>
  </si>
  <si>
    <t>00.01</t>
  </si>
  <si>
    <t>07.05</t>
  </si>
  <si>
    <t>12.03</t>
  </si>
  <si>
    <t>1,71</t>
  </si>
  <si>
    <t>05.06</t>
  </si>
  <si>
    <t>29.11</t>
  </si>
  <si>
    <t>03.06</t>
  </si>
  <si>
    <t>16.06</t>
  </si>
  <si>
    <t>04.07</t>
  </si>
  <si>
    <t>00.05</t>
  </si>
  <si>
    <t>38.02</t>
  </si>
  <si>
    <t>09.07</t>
  </si>
  <si>
    <t>5,16</t>
  </si>
  <si>
    <t>3,31</t>
  </si>
  <si>
    <t>16.08</t>
  </si>
  <si>
    <t>00.00</t>
  </si>
  <si>
    <t>14.10</t>
  </si>
  <si>
    <t>00.09</t>
  </si>
  <si>
    <t>18.11</t>
  </si>
  <si>
    <t>04.10</t>
  </si>
  <si>
    <t>13.10</t>
  </si>
  <si>
    <t>14.00</t>
  </si>
  <si>
    <t>25.05</t>
  </si>
  <si>
    <t>41.09</t>
  </si>
  <si>
    <t>15.01</t>
  </si>
  <si>
    <t>36.00</t>
  </si>
  <si>
    <t>16.00</t>
  </si>
  <si>
    <t>10.07</t>
  </si>
  <si>
    <t>35.09</t>
  </si>
  <si>
    <t>38.11</t>
  </si>
  <si>
    <t>39.09</t>
  </si>
  <si>
    <t>32.09</t>
  </si>
  <si>
    <t>28.05</t>
  </si>
  <si>
    <t>18.09</t>
  </si>
  <si>
    <t>12.06</t>
  </si>
  <si>
    <t>19.00</t>
  </si>
  <si>
    <t>31.00</t>
  </si>
  <si>
    <t>28.00</t>
  </si>
  <si>
    <t>41.11</t>
  </si>
  <si>
    <t>09.01</t>
  </si>
  <si>
    <t>07.00</t>
  </si>
  <si>
    <t>34.05</t>
  </si>
  <si>
    <t>38.07</t>
  </si>
  <si>
    <t>32.01</t>
  </si>
  <si>
    <t>36.09</t>
  </si>
  <si>
    <t>06.00</t>
  </si>
  <si>
    <t>40.00</t>
  </si>
  <si>
    <t>16.04</t>
  </si>
  <si>
    <t>22.09</t>
  </si>
  <si>
    <t>40.05</t>
  </si>
  <si>
    <t>11.08</t>
  </si>
  <si>
    <t>34.10</t>
  </si>
  <si>
    <t>30.02</t>
  </si>
  <si>
    <t>35.04</t>
  </si>
  <si>
    <t>04.00</t>
  </si>
  <si>
    <t>19.10</t>
  </si>
  <si>
    <t>14.05</t>
  </si>
  <si>
    <t>18.02</t>
  </si>
  <si>
    <t>22.05</t>
  </si>
  <si>
    <t>26.10</t>
  </si>
  <si>
    <t>24.02</t>
  </si>
  <si>
    <t>44.09</t>
  </si>
  <si>
    <t>23.03</t>
  </si>
  <si>
    <t>29.01</t>
  </si>
  <si>
    <t>24.00</t>
  </si>
  <si>
    <t>40.02</t>
  </si>
  <si>
    <t>20.02</t>
  </si>
  <si>
    <t>10.10</t>
  </si>
  <si>
    <t>39.04</t>
  </si>
  <si>
    <t>17.03</t>
  </si>
  <si>
    <t>27.08</t>
  </si>
  <si>
    <t>27.05</t>
  </si>
  <si>
    <t>31.04</t>
  </si>
  <si>
    <t>50.09</t>
  </si>
  <si>
    <t>21.04</t>
  </si>
  <si>
    <t>2,93</t>
  </si>
  <si>
    <t>2,84</t>
  </si>
  <si>
    <t>2,90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</si>
</sst>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charset val="204"/>
    </font>
    <font>
      <b/>
      <u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A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2" fontId="3" fillId="0" borderId="1" xfId="0" applyNumberFormat="1" applyFont="1" applyBorder="1"/>
    <xf numFmtId="164" fontId="3" fillId="0" borderId="1" xfId="0" applyNumberFormat="1" applyFont="1" applyBorder="1"/>
    <xf numFmtId="2" fontId="3" fillId="0" borderId="0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/>
    <xf numFmtId="0" fontId="6" fillId="0" borderId="0" xfId="0" applyFont="1" applyFill="1" applyBorder="1"/>
    <xf numFmtId="0" fontId="1" fillId="0" borderId="0" xfId="0" applyFont="1" applyAlignment="1">
      <alignment textRotation="90"/>
    </xf>
    <xf numFmtId="164" fontId="3" fillId="0" borderId="0" xfId="0" applyNumberFormat="1" applyFont="1"/>
    <xf numFmtId="164" fontId="1" fillId="0" borderId="0" xfId="0" applyNumberFormat="1" applyFont="1" applyFill="1"/>
    <xf numFmtId="0" fontId="2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1" fontId="3" fillId="0" borderId="1" xfId="0" applyNumberFormat="1" applyFont="1" applyBorder="1"/>
    <xf numFmtId="2" fontId="5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4" borderId="0" xfId="0" applyFont="1" applyFill="1" applyBorder="1" applyAlignment="1">
      <alignment vertical="center" wrapText="1"/>
    </xf>
    <xf numFmtId="1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4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2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Border="1"/>
    <xf numFmtId="0" fontId="5" fillId="4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16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16" fontId="5" fillId="0" borderId="0" xfId="0" applyNumberFormat="1" applyFont="1" applyFill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Fill="1" applyBorder="1" applyAlignment="1"/>
    <xf numFmtId="1" fontId="5" fillId="0" borderId="0" xfId="0" applyNumberFormat="1" applyFont="1" applyBorder="1" applyAlignment="1"/>
    <xf numFmtId="1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 applyBorder="1" applyAlignment="1"/>
    <xf numFmtId="0" fontId="5" fillId="0" borderId="0" xfId="0" applyFont="1" applyBorder="1" applyAlignment="1"/>
    <xf numFmtId="2" fontId="5" fillId="0" borderId="0" xfId="0" applyNumberFormat="1" applyFont="1" applyBorder="1" applyAlignment="1">
      <alignment horizontal="right"/>
    </xf>
    <xf numFmtId="1" fontId="5" fillId="0" borderId="0" xfId="0" applyNumberFormat="1" applyFont="1" applyFill="1" applyBorder="1"/>
    <xf numFmtId="2" fontId="5" fillId="0" borderId="0" xfId="0" applyNumberFormat="1" applyFont="1" applyFill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2" fontId="4" fillId="0" borderId="0" xfId="0" applyNumberFormat="1" applyFont="1" applyBorder="1"/>
    <xf numFmtId="0" fontId="5" fillId="4" borderId="0" xfId="0" applyFont="1" applyFill="1" applyBorder="1"/>
    <xf numFmtId="2" fontId="5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16" fontId="4" fillId="0" borderId="0" xfId="0" applyNumberFormat="1" applyFont="1" applyFill="1" applyBorder="1" applyAlignment="1">
      <alignment horizontal="center" vertical="center"/>
    </xf>
    <xf numFmtId="1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49" fontId="5" fillId="4" borderId="0" xfId="0" applyNumberFormat="1" applyFont="1" applyFill="1" applyBorder="1" applyAlignment="1">
      <alignment horizontal="right" vertical="center"/>
    </xf>
    <xf numFmtId="1" fontId="5" fillId="4" borderId="0" xfId="0" applyNumberFormat="1" applyFont="1" applyFill="1" applyBorder="1" applyAlignment="1">
      <alignment vertical="center"/>
    </xf>
    <xf numFmtId="1" fontId="5" fillId="4" borderId="0" xfId="0" applyNumberFormat="1" applyFont="1" applyFill="1" applyBorder="1" applyAlignment="1">
      <alignment vertical="center" wrapText="1"/>
    </xf>
    <xf numFmtId="2" fontId="5" fillId="4" borderId="0" xfId="0" applyNumberFormat="1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vertical="center" wrapText="1"/>
    </xf>
    <xf numFmtId="1" fontId="4" fillId="0" borderId="0" xfId="0" applyNumberFormat="1" applyFont="1" applyBorder="1" applyAlignment="1">
      <alignment wrapText="1"/>
    </xf>
    <xf numFmtId="0" fontId="11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Border="1" applyAlignment="1">
      <alignment horizontal="right" wrapText="1"/>
    </xf>
    <xf numFmtId="2" fontId="4" fillId="0" borderId="0" xfId="0" applyNumberFormat="1" applyFont="1" applyBorder="1" applyAlignment="1">
      <alignment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Border="1" applyAlignment="1">
      <alignment vertical="center" wrapText="1"/>
    </xf>
    <xf numFmtId="49" fontId="5" fillId="4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Border="1" applyAlignment="1">
      <alignment horizontal="right" wrapText="1"/>
    </xf>
    <xf numFmtId="49" fontId="5" fillId="0" borderId="0" xfId="0" applyNumberFormat="1" applyFont="1" applyFill="1" applyBorder="1" applyAlignment="1"/>
    <xf numFmtId="49" fontId="5" fillId="0" borderId="0" xfId="0" applyNumberFormat="1" applyFont="1" applyBorder="1" applyAlignment="1"/>
    <xf numFmtId="1" fontId="4" fillId="0" borderId="0" xfId="0" applyNumberFormat="1" applyFont="1" applyBorder="1" applyAlignment="1"/>
    <xf numFmtId="2" fontId="4" fillId="0" borderId="0" xfId="0" applyNumberFormat="1" applyFont="1" applyBorder="1" applyAlignment="1"/>
    <xf numFmtId="0" fontId="5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0" fontId="11" fillId="2" borderId="0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0" borderId="8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492"/>
  <sheetViews>
    <sheetView view="pageBreakPreview" zoomScale="90" zoomScaleNormal="90" zoomScaleSheetLayoutView="90" workbookViewId="0">
      <pane xSplit="2" ySplit="7" topLeftCell="C384" activePane="bottomRight" state="frozen"/>
      <selection pane="topRight" activeCell="D1" sqref="D1"/>
      <selection pane="bottomLeft" activeCell="A8" sqref="A8"/>
      <selection pane="bottomRight" activeCell="B399" sqref="B399:B402"/>
    </sheetView>
  </sheetViews>
  <sheetFormatPr defaultColWidth="9.140625" defaultRowHeight="12" x14ac:dyDescent="0.2"/>
  <cols>
    <col min="1" max="1" width="4.140625" style="43" customWidth="1"/>
    <col min="2" max="2" width="24" style="43" customWidth="1"/>
    <col min="3" max="3" width="7" style="44" customWidth="1"/>
    <col min="4" max="4" width="4" style="45" customWidth="1"/>
    <col min="5" max="5" width="3.85546875" style="45" customWidth="1"/>
    <col min="6" max="6" width="4.28515625" style="45" customWidth="1"/>
    <col min="7" max="7" width="5.42578125" style="44" customWidth="1"/>
    <col min="8" max="8" width="7" style="46" customWidth="1"/>
    <col min="9" max="10" width="4.7109375" style="45" customWidth="1"/>
    <col min="11" max="11" width="9" style="43" customWidth="1"/>
    <col min="12" max="12" width="3.5703125" style="43" customWidth="1"/>
    <col min="13" max="13" width="7.5703125" style="43" customWidth="1"/>
    <col min="14" max="14" width="3.7109375" style="43" customWidth="1"/>
    <col min="15" max="15" width="5.5703125" style="43" customWidth="1"/>
    <col min="16" max="16" width="6.85546875" style="43" customWidth="1"/>
    <col min="17" max="17" width="6.85546875" style="43" bestFit="1" customWidth="1"/>
    <col min="18" max="18" width="4.140625" style="43" customWidth="1"/>
    <col min="19" max="19" width="6.85546875" style="43" bestFit="1" customWidth="1"/>
    <col min="20" max="20" width="3.85546875" style="43" customWidth="1"/>
    <col min="21" max="21" width="7.7109375" style="43" bestFit="1" customWidth="1"/>
    <col min="22" max="22" width="3.28515625" style="43" customWidth="1"/>
    <col min="23" max="23" width="5.5703125" style="43" customWidth="1"/>
    <col min="24" max="24" width="8.5703125" style="43" bestFit="1" customWidth="1"/>
    <col min="25" max="25" width="8.7109375" style="47" bestFit="1" customWidth="1"/>
    <col min="26" max="26" width="6.140625" style="48" customWidth="1"/>
    <col min="27" max="27" width="12.28515625" style="43" customWidth="1"/>
    <col min="28" max="28" width="6" style="43" customWidth="1"/>
    <col min="29" max="29" width="10.140625" style="43" customWidth="1"/>
    <col min="30" max="16384" width="9.140625" style="43"/>
  </cols>
  <sheetData>
    <row r="1" spans="1:29" x14ac:dyDescent="0.2">
      <c r="A1" s="228" t="s">
        <v>342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42"/>
      <c r="AC1" s="42"/>
    </row>
    <row r="2" spans="1:29" x14ac:dyDescent="0.2">
      <c r="A2" s="228" t="s">
        <v>429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42"/>
      <c r="AC2" s="42"/>
    </row>
    <row r="3" spans="1:29" x14ac:dyDescent="0.2">
      <c r="B3" s="215" t="s">
        <v>332</v>
      </c>
    </row>
    <row r="4" spans="1:29" s="49" customFormat="1" ht="11.25" customHeight="1" x14ac:dyDescent="0.2">
      <c r="A4" s="224" t="s">
        <v>31</v>
      </c>
      <c r="B4" s="229" t="s">
        <v>0</v>
      </c>
      <c r="C4" s="231" t="s">
        <v>222</v>
      </c>
      <c r="D4" s="225" t="s">
        <v>239</v>
      </c>
      <c r="E4" s="225" t="s">
        <v>240</v>
      </c>
      <c r="F4" s="225" t="s">
        <v>221</v>
      </c>
      <c r="G4" s="230" t="s">
        <v>223</v>
      </c>
      <c r="H4" s="225" t="s">
        <v>32</v>
      </c>
      <c r="I4" s="225" t="s">
        <v>33</v>
      </c>
      <c r="J4" s="222" t="s">
        <v>328</v>
      </c>
      <c r="K4" s="229" t="s">
        <v>34</v>
      </c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30" t="s">
        <v>35</v>
      </c>
      <c r="AA4" s="222" t="s">
        <v>10</v>
      </c>
      <c r="AB4" s="225" t="s">
        <v>328</v>
      </c>
      <c r="AC4" s="222" t="s">
        <v>329</v>
      </c>
    </row>
    <row r="5" spans="1:29" s="49" customFormat="1" ht="11.25" customHeight="1" x14ac:dyDescent="0.2">
      <c r="A5" s="224"/>
      <c r="B5" s="229"/>
      <c r="C5" s="232"/>
      <c r="D5" s="226"/>
      <c r="E5" s="226"/>
      <c r="F5" s="226"/>
      <c r="G5" s="230"/>
      <c r="H5" s="226"/>
      <c r="I5" s="226"/>
      <c r="J5" s="222"/>
      <c r="K5" s="224" t="s">
        <v>36</v>
      </c>
      <c r="L5" s="229" t="s">
        <v>37</v>
      </c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30"/>
      <c r="AA5" s="222"/>
      <c r="AB5" s="226"/>
      <c r="AC5" s="222"/>
    </row>
    <row r="6" spans="1:29" s="49" customFormat="1" ht="60.75" customHeight="1" x14ac:dyDescent="0.2">
      <c r="A6" s="224"/>
      <c r="B6" s="229"/>
      <c r="C6" s="232"/>
      <c r="D6" s="226"/>
      <c r="E6" s="226"/>
      <c r="F6" s="226"/>
      <c r="G6" s="230"/>
      <c r="H6" s="226"/>
      <c r="I6" s="226"/>
      <c r="J6" s="222"/>
      <c r="K6" s="224"/>
      <c r="L6" s="224" t="s">
        <v>38</v>
      </c>
      <c r="M6" s="224"/>
      <c r="N6" s="224" t="s">
        <v>224</v>
      </c>
      <c r="O6" s="224"/>
      <c r="P6" s="224" t="s">
        <v>39</v>
      </c>
      <c r="Q6" s="224"/>
      <c r="R6" s="224" t="s">
        <v>40</v>
      </c>
      <c r="S6" s="224"/>
      <c r="T6" s="224" t="s">
        <v>193</v>
      </c>
      <c r="U6" s="224"/>
      <c r="V6" s="224" t="s">
        <v>225</v>
      </c>
      <c r="W6" s="224"/>
      <c r="X6" s="51" t="s">
        <v>211</v>
      </c>
      <c r="Y6" s="224" t="s">
        <v>1</v>
      </c>
      <c r="Z6" s="230"/>
      <c r="AA6" s="222"/>
      <c r="AB6" s="226"/>
      <c r="AC6" s="222"/>
    </row>
    <row r="7" spans="1:29" s="49" customFormat="1" ht="12" customHeight="1" x14ac:dyDescent="0.2">
      <c r="A7" s="224"/>
      <c r="B7" s="229"/>
      <c r="C7" s="233"/>
      <c r="D7" s="227"/>
      <c r="E7" s="227"/>
      <c r="F7" s="227"/>
      <c r="G7" s="230"/>
      <c r="H7" s="227"/>
      <c r="I7" s="227"/>
      <c r="J7" s="222"/>
      <c r="K7" s="224"/>
      <c r="L7" s="51" t="s">
        <v>41</v>
      </c>
      <c r="M7" s="51" t="s">
        <v>42</v>
      </c>
      <c r="N7" s="51" t="s">
        <v>41</v>
      </c>
      <c r="O7" s="51" t="s">
        <v>42</v>
      </c>
      <c r="P7" s="51" t="s">
        <v>41</v>
      </c>
      <c r="Q7" s="51" t="s">
        <v>42</v>
      </c>
      <c r="R7" s="51" t="s">
        <v>41</v>
      </c>
      <c r="S7" s="51" t="s">
        <v>42</v>
      </c>
      <c r="T7" s="51" t="s">
        <v>41</v>
      </c>
      <c r="U7" s="51" t="s">
        <v>42</v>
      </c>
      <c r="V7" s="51" t="s">
        <v>41</v>
      </c>
      <c r="W7" s="51" t="s">
        <v>42</v>
      </c>
      <c r="X7" s="51" t="s">
        <v>212</v>
      </c>
      <c r="Y7" s="224"/>
      <c r="Z7" s="230"/>
      <c r="AA7" s="222"/>
      <c r="AB7" s="227"/>
      <c r="AC7" s="222"/>
    </row>
    <row r="8" spans="1:29" s="49" customFormat="1" ht="1.5" customHeight="1" x14ac:dyDescent="0.2">
      <c r="A8" s="52"/>
      <c r="B8" s="53"/>
      <c r="C8" s="55"/>
      <c r="D8" s="54"/>
      <c r="E8" s="56"/>
      <c r="F8" s="54"/>
      <c r="G8" s="57"/>
      <c r="H8" s="58"/>
      <c r="I8" s="59"/>
      <c r="J8" s="59"/>
      <c r="K8" s="5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60"/>
      <c r="Z8" s="61"/>
      <c r="AA8" s="56"/>
      <c r="AB8" s="56"/>
      <c r="AC8" s="56"/>
    </row>
    <row r="9" spans="1:29" s="49" customFormat="1" ht="0.75" customHeight="1" x14ac:dyDescent="0.2">
      <c r="A9" s="59"/>
      <c r="B9" s="59"/>
      <c r="C9" s="55"/>
      <c r="D9" s="56"/>
      <c r="E9" s="56"/>
      <c r="F9" s="56"/>
      <c r="G9" s="55"/>
      <c r="H9" s="58"/>
      <c r="I9" s="59"/>
      <c r="J9" s="5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62"/>
      <c r="Z9" s="63"/>
      <c r="AA9" s="56"/>
      <c r="AB9" s="56"/>
      <c r="AC9" s="56"/>
    </row>
    <row r="10" spans="1:29" s="49" customFormat="1" ht="14.25" customHeight="1" x14ac:dyDescent="0.2">
      <c r="A10" s="223" t="s">
        <v>44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64"/>
      <c r="AC10" s="64"/>
    </row>
    <row r="11" spans="1:29" s="65" customFormat="1" ht="12.75" customHeight="1" x14ac:dyDescent="0.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 t="s">
        <v>74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 s="65" customFormat="1" x14ac:dyDescent="0.2">
      <c r="A12" s="65">
        <v>1</v>
      </c>
      <c r="B12" s="69" t="s">
        <v>297</v>
      </c>
      <c r="C12" s="32"/>
      <c r="D12" s="59" t="s">
        <v>227</v>
      </c>
      <c r="E12" s="59">
        <v>4</v>
      </c>
      <c r="F12" s="59"/>
      <c r="G12" s="70" t="s">
        <v>395</v>
      </c>
      <c r="H12" s="65">
        <v>17697</v>
      </c>
      <c r="I12" s="27" t="s">
        <v>396</v>
      </c>
      <c r="J12" s="27" t="s">
        <v>393</v>
      </c>
      <c r="K12" s="92">
        <f>H12*I12*J12</f>
        <v>260252.08199999997</v>
      </c>
      <c r="L12" s="24">
        <v>25</v>
      </c>
      <c r="M12" s="41">
        <f>K12*25/100</f>
        <v>65063.020499999991</v>
      </c>
      <c r="N12" s="24"/>
      <c r="O12" s="24"/>
      <c r="Q12" s="41">
        <f>H12*P12/100</f>
        <v>0</v>
      </c>
      <c r="R12" s="41"/>
      <c r="S12" s="41"/>
      <c r="T12" s="24"/>
      <c r="U12" s="24"/>
      <c r="V12" s="24"/>
      <c r="W12" s="24"/>
      <c r="X12" s="41">
        <f>(K12+M12)*10/100</f>
        <v>32531.510249999999</v>
      </c>
      <c r="Y12" s="41">
        <f t="shared" ref="Y12:Y13" si="0">K12+M12+O12+Q12+U12+W12+S12+X12</f>
        <v>357846.61274999997</v>
      </c>
      <c r="Z12" s="71">
        <v>0.25</v>
      </c>
      <c r="AA12" s="41">
        <f t="shared" ref="AA12:AA13" si="1">Y12*Z12</f>
        <v>89461.653187499993</v>
      </c>
      <c r="AB12" s="72">
        <v>1</v>
      </c>
      <c r="AC12" s="41">
        <f>AA12*AB12</f>
        <v>89461.653187499993</v>
      </c>
    </row>
    <row r="13" spans="1:29" s="65" customFormat="1" x14ac:dyDescent="0.2">
      <c r="A13" s="65">
        <v>2</v>
      </c>
      <c r="B13" s="69" t="s">
        <v>297</v>
      </c>
      <c r="C13" s="32"/>
      <c r="D13" s="59" t="s">
        <v>403</v>
      </c>
      <c r="E13" s="59">
        <v>4</v>
      </c>
      <c r="F13" s="59"/>
      <c r="G13" s="70" t="s">
        <v>404</v>
      </c>
      <c r="H13" s="65">
        <v>17697</v>
      </c>
      <c r="I13" s="27" t="s">
        <v>349</v>
      </c>
      <c r="J13" s="27" t="s">
        <v>393</v>
      </c>
      <c r="K13" s="92">
        <f>H13*I13*J13</f>
        <v>257831.1324</v>
      </c>
      <c r="L13" s="24">
        <v>25</v>
      </c>
      <c r="M13" s="41">
        <f>K13*25/100</f>
        <v>64457.783100000008</v>
      </c>
      <c r="N13" s="24"/>
      <c r="O13" s="24"/>
      <c r="Q13" s="41"/>
      <c r="R13" s="41"/>
      <c r="S13" s="41"/>
      <c r="T13" s="24"/>
      <c r="U13" s="24"/>
      <c r="V13" s="24"/>
      <c r="W13" s="24"/>
      <c r="X13" s="41">
        <f>(K13+M13)*10/100</f>
        <v>32228.891550000004</v>
      </c>
      <c r="Y13" s="41">
        <f t="shared" si="0"/>
        <v>354517.80705</v>
      </c>
      <c r="Z13" s="71">
        <v>0.5</v>
      </c>
      <c r="AA13" s="41">
        <f t="shared" si="1"/>
        <v>177258.903525</v>
      </c>
      <c r="AB13" s="72">
        <v>1</v>
      </c>
      <c r="AC13" s="41">
        <f>AA13*AB13</f>
        <v>177258.903525</v>
      </c>
    </row>
    <row r="14" spans="1:29" s="24" customFormat="1" x14ac:dyDescent="0.2">
      <c r="B14" s="73" t="s">
        <v>19</v>
      </c>
      <c r="C14" s="75"/>
      <c r="D14" s="76"/>
      <c r="E14" s="76"/>
      <c r="F14" s="76"/>
      <c r="G14" s="75"/>
      <c r="H14" s="77"/>
      <c r="I14" s="78"/>
      <c r="J14" s="78"/>
      <c r="K14" s="28">
        <f>SUM(K12:K13)</f>
        <v>518083.21439999994</v>
      </c>
      <c r="L14" s="28">
        <f t="shared" ref="L14:AC14" si="2">SUM(L12:L13)</f>
        <v>50</v>
      </c>
      <c r="M14" s="28">
        <f t="shared" si="2"/>
        <v>129520.8036</v>
      </c>
      <c r="N14" s="28">
        <f t="shared" si="2"/>
        <v>0</v>
      </c>
      <c r="O14" s="28">
        <f t="shared" si="2"/>
        <v>0</v>
      </c>
      <c r="P14" s="28">
        <f t="shared" si="2"/>
        <v>0</v>
      </c>
      <c r="Q14" s="28">
        <f t="shared" si="2"/>
        <v>0</v>
      </c>
      <c r="R14" s="28">
        <f t="shared" si="2"/>
        <v>0</v>
      </c>
      <c r="S14" s="28">
        <f t="shared" si="2"/>
        <v>0</v>
      </c>
      <c r="T14" s="28">
        <f t="shared" si="2"/>
        <v>0</v>
      </c>
      <c r="U14" s="28">
        <f t="shared" si="2"/>
        <v>0</v>
      </c>
      <c r="V14" s="28">
        <f t="shared" si="2"/>
        <v>0</v>
      </c>
      <c r="W14" s="28">
        <f t="shared" si="2"/>
        <v>0</v>
      </c>
      <c r="X14" s="28">
        <f t="shared" si="2"/>
        <v>64760.401800000007</v>
      </c>
      <c r="Y14" s="28">
        <f t="shared" si="2"/>
        <v>712364.41980000003</v>
      </c>
      <c r="Z14" s="29">
        <f t="shared" si="2"/>
        <v>0.75</v>
      </c>
      <c r="AA14" s="28">
        <f t="shared" si="2"/>
        <v>266720.55671249999</v>
      </c>
      <c r="AB14" s="28">
        <f t="shared" si="2"/>
        <v>2</v>
      </c>
      <c r="AC14" s="28">
        <f t="shared" si="2"/>
        <v>266720.55671249999</v>
      </c>
    </row>
    <row r="15" spans="1:29" s="65" customFormat="1" x14ac:dyDescent="0.2">
      <c r="A15" s="220" t="s">
        <v>50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66"/>
      <c r="AC15" s="66"/>
    </row>
    <row r="16" spans="1:29" s="65" customFormat="1" x14ac:dyDescent="0.2">
      <c r="A16" s="65">
        <v>1</v>
      </c>
      <c r="B16" s="69" t="s">
        <v>57</v>
      </c>
      <c r="C16" s="32"/>
      <c r="D16" s="59" t="s">
        <v>227</v>
      </c>
      <c r="E16" s="59">
        <v>4</v>
      </c>
      <c r="F16" s="59"/>
      <c r="G16" s="32" t="s">
        <v>383</v>
      </c>
      <c r="H16" s="65">
        <v>17697</v>
      </c>
      <c r="I16" s="27" t="s">
        <v>336</v>
      </c>
      <c r="J16" s="27" t="s">
        <v>393</v>
      </c>
      <c r="K16" s="92">
        <f t="shared" ref="K16:K24" si="3">H16*I16*J16</f>
        <v>263278.26899999997</v>
      </c>
      <c r="L16" s="24">
        <v>25</v>
      </c>
      <c r="M16" s="41">
        <f t="shared" ref="M16:M22" si="4">K16*25/100</f>
        <v>65819.567249999993</v>
      </c>
      <c r="N16" s="24">
        <v>50</v>
      </c>
      <c r="O16" s="24">
        <f>H16*N16/100</f>
        <v>8848.5</v>
      </c>
      <c r="Q16" s="79"/>
      <c r="R16" s="79"/>
      <c r="S16" s="79"/>
      <c r="T16" s="24"/>
      <c r="U16" s="41">
        <f t="shared" ref="U16:U22" si="5">H16*T16/100</f>
        <v>0</v>
      </c>
      <c r="V16" s="24"/>
      <c r="W16" s="41">
        <f>H16*V16/100</f>
        <v>0</v>
      </c>
      <c r="X16" s="41">
        <f t="shared" ref="X16:X22" si="6">(K16+M16)*10/100</f>
        <v>32909.783624999996</v>
      </c>
      <c r="Y16" s="41">
        <f>K16+M16+O16+Q16+U16+W16+S16+X16</f>
        <v>370856.11987499992</v>
      </c>
      <c r="Z16" s="71">
        <v>0.5</v>
      </c>
      <c r="AA16" s="41">
        <f>Y16*Z16</f>
        <v>185428.05993749996</v>
      </c>
      <c r="AB16" s="72">
        <v>1</v>
      </c>
      <c r="AC16" s="41">
        <f t="shared" ref="AC16:AC24" si="7">AA16*AB16</f>
        <v>185428.05993749996</v>
      </c>
    </row>
    <row r="17" spans="1:29" s="65" customFormat="1" x14ac:dyDescent="0.2">
      <c r="A17" s="65">
        <v>2</v>
      </c>
      <c r="B17" s="69" t="s">
        <v>70</v>
      </c>
      <c r="C17" s="32"/>
      <c r="D17" s="59" t="s">
        <v>227</v>
      </c>
      <c r="E17" s="59">
        <v>4</v>
      </c>
      <c r="F17" s="59"/>
      <c r="G17" s="32" t="s">
        <v>474</v>
      </c>
      <c r="H17" s="65">
        <v>17697</v>
      </c>
      <c r="I17" s="27" t="s">
        <v>349</v>
      </c>
      <c r="J17" s="27" t="s">
        <v>393</v>
      </c>
      <c r="K17" s="92">
        <f t="shared" si="3"/>
        <v>257831.1324</v>
      </c>
      <c r="L17" s="24">
        <v>25</v>
      </c>
      <c r="M17" s="41">
        <f>K17*25/100</f>
        <v>64457.783100000008</v>
      </c>
      <c r="T17" s="24">
        <v>200</v>
      </c>
      <c r="U17" s="41">
        <f>H17*T17/100</f>
        <v>35394</v>
      </c>
      <c r="X17" s="41">
        <f>(K17+M17)*10/100</f>
        <v>32228.891550000004</v>
      </c>
      <c r="Y17" s="41">
        <f>K17+M17+O17+Q17+U17+W17+S17+X17</f>
        <v>389911.80705</v>
      </c>
      <c r="Z17" s="80">
        <v>1</v>
      </c>
      <c r="AA17" s="41">
        <f t="shared" ref="AA17:AA22" si="8">Y17*Z17</f>
        <v>389911.80705</v>
      </c>
      <c r="AB17" s="72">
        <v>1</v>
      </c>
      <c r="AC17" s="41">
        <f t="shared" si="7"/>
        <v>389911.80705</v>
      </c>
    </row>
    <row r="18" spans="1:29" s="65" customFormat="1" x14ac:dyDescent="0.2">
      <c r="A18" s="65">
        <v>3</v>
      </c>
      <c r="B18" s="69" t="s">
        <v>70</v>
      </c>
      <c r="C18" s="32"/>
      <c r="D18" s="59" t="s">
        <v>227</v>
      </c>
      <c r="E18" s="59">
        <v>4</v>
      </c>
      <c r="F18" s="59"/>
      <c r="G18" s="32" t="s">
        <v>398</v>
      </c>
      <c r="H18" s="65">
        <v>17697</v>
      </c>
      <c r="I18" s="27" t="s">
        <v>348</v>
      </c>
      <c r="J18" s="27" t="s">
        <v>393</v>
      </c>
      <c r="K18" s="92">
        <f t="shared" si="3"/>
        <v>266304.45600000001</v>
      </c>
      <c r="L18" s="24">
        <v>25</v>
      </c>
      <c r="M18" s="41">
        <f>K18*25/100</f>
        <v>66576.114000000001</v>
      </c>
      <c r="T18" s="24">
        <v>200</v>
      </c>
      <c r="U18" s="41">
        <f>H18*T18/100</f>
        <v>35394</v>
      </c>
      <c r="X18" s="41">
        <f>(K18+M18)*10/100</f>
        <v>33288.057000000001</v>
      </c>
      <c r="Y18" s="41">
        <f>K18+M18+O18+Q18+U18+W18+S18+X18</f>
        <v>401562.62699999998</v>
      </c>
      <c r="Z18" s="80">
        <v>1</v>
      </c>
      <c r="AA18" s="41">
        <f t="shared" si="8"/>
        <v>401562.62699999998</v>
      </c>
      <c r="AB18" s="72">
        <v>1</v>
      </c>
      <c r="AC18" s="41">
        <f t="shared" si="7"/>
        <v>401562.62699999998</v>
      </c>
    </row>
    <row r="19" spans="1:29" s="65" customFormat="1" x14ac:dyDescent="0.2">
      <c r="A19" s="65">
        <v>4</v>
      </c>
      <c r="B19" s="69" t="s">
        <v>70</v>
      </c>
      <c r="C19" s="32"/>
      <c r="D19" s="59" t="s">
        <v>227</v>
      </c>
      <c r="E19" s="59">
        <v>4</v>
      </c>
      <c r="F19" s="59"/>
      <c r="G19" s="32" t="s">
        <v>399</v>
      </c>
      <c r="H19" s="65">
        <v>17697</v>
      </c>
      <c r="I19" s="27" t="s">
        <v>362</v>
      </c>
      <c r="J19" s="27" t="s">
        <v>393</v>
      </c>
      <c r="K19" s="92">
        <f t="shared" si="3"/>
        <v>252383.9958</v>
      </c>
      <c r="L19" s="24">
        <v>25</v>
      </c>
      <c r="M19" s="41">
        <f t="shared" si="4"/>
        <v>63095.998950000008</v>
      </c>
      <c r="N19" s="24"/>
      <c r="O19" s="24"/>
      <c r="Q19" s="79"/>
      <c r="R19" s="79"/>
      <c r="S19" s="79"/>
      <c r="T19" s="24">
        <v>200</v>
      </c>
      <c r="U19" s="41">
        <f t="shared" si="5"/>
        <v>35394</v>
      </c>
      <c r="V19" s="24"/>
      <c r="W19" s="41"/>
      <c r="X19" s="41">
        <f t="shared" ref="X19" si="9">(K19+M19)*10/100</f>
        <v>31547.999475000004</v>
      </c>
      <c r="Y19" s="41">
        <f>K19+M19+O19+Q19+U19+W19+S19+X19</f>
        <v>382421.99422500003</v>
      </c>
      <c r="Z19" s="71">
        <v>1</v>
      </c>
      <c r="AA19" s="41">
        <f t="shared" si="8"/>
        <v>382421.99422500003</v>
      </c>
      <c r="AB19" s="72">
        <v>1</v>
      </c>
      <c r="AC19" s="41">
        <f t="shared" si="7"/>
        <v>382421.99422500003</v>
      </c>
    </row>
    <row r="20" spans="1:29" s="81" customFormat="1" ht="12" customHeight="1" x14ac:dyDescent="0.2">
      <c r="A20" s="65">
        <v>5</v>
      </c>
      <c r="B20" s="69" t="s">
        <v>70</v>
      </c>
      <c r="C20" s="32"/>
      <c r="D20" s="59" t="s">
        <v>227</v>
      </c>
      <c r="E20" s="59">
        <v>4</v>
      </c>
      <c r="F20" s="59"/>
      <c r="G20" s="32" t="s">
        <v>387</v>
      </c>
      <c r="H20" s="65">
        <v>17697</v>
      </c>
      <c r="I20" s="27" t="s">
        <v>336</v>
      </c>
      <c r="J20" s="27" t="s">
        <v>393</v>
      </c>
      <c r="K20" s="92">
        <f t="shared" si="3"/>
        <v>263278.26899999997</v>
      </c>
      <c r="L20" s="24">
        <v>25</v>
      </c>
      <c r="M20" s="41">
        <f t="shared" ref="M20" si="10">K20*25/100</f>
        <v>65819.567249999993</v>
      </c>
      <c r="N20" s="24"/>
      <c r="O20" s="24"/>
      <c r="P20" s="65"/>
      <c r="Q20" s="79"/>
      <c r="R20" s="79"/>
      <c r="S20" s="79"/>
      <c r="T20" s="24">
        <v>200</v>
      </c>
      <c r="U20" s="41">
        <f t="shared" ref="U20" si="11">H20*T20/100</f>
        <v>35394</v>
      </c>
      <c r="V20" s="24"/>
      <c r="W20" s="24"/>
      <c r="X20" s="41">
        <f t="shared" ref="X20" si="12">(K20+M20)*10/100</f>
        <v>32909.783624999996</v>
      </c>
      <c r="Y20" s="41">
        <f t="shared" ref="Y20" si="13">K20+M20+O20+Q20+U20+W20+S20+X20</f>
        <v>397401.61987499992</v>
      </c>
      <c r="Z20" s="71">
        <v>1</v>
      </c>
      <c r="AA20" s="41">
        <f t="shared" si="8"/>
        <v>397401.61987499992</v>
      </c>
      <c r="AB20" s="72">
        <v>1</v>
      </c>
      <c r="AC20" s="41">
        <f t="shared" si="7"/>
        <v>397401.61987499992</v>
      </c>
    </row>
    <row r="21" spans="1:29" s="65" customFormat="1" x14ac:dyDescent="0.2">
      <c r="A21" s="65">
        <v>6</v>
      </c>
      <c r="B21" s="69" t="s">
        <v>51</v>
      </c>
      <c r="C21" s="32"/>
      <c r="D21" s="59" t="s">
        <v>227</v>
      </c>
      <c r="E21" s="59">
        <v>4</v>
      </c>
      <c r="F21" s="59"/>
      <c r="G21" s="32" t="s">
        <v>400</v>
      </c>
      <c r="H21" s="65">
        <v>17697</v>
      </c>
      <c r="I21" s="27" t="s">
        <v>396</v>
      </c>
      <c r="J21" s="27" t="s">
        <v>393</v>
      </c>
      <c r="K21" s="92">
        <f t="shared" si="3"/>
        <v>260252.08199999997</v>
      </c>
      <c r="L21" s="24">
        <v>25</v>
      </c>
      <c r="M21" s="41">
        <f t="shared" si="4"/>
        <v>65063.020499999991</v>
      </c>
      <c r="N21" s="24"/>
      <c r="O21" s="24"/>
      <c r="Q21" s="79"/>
      <c r="R21" s="79"/>
      <c r="S21" s="79"/>
      <c r="T21" s="24">
        <v>200</v>
      </c>
      <c r="U21" s="41">
        <f t="shared" si="5"/>
        <v>35394</v>
      </c>
      <c r="V21" s="24"/>
      <c r="W21" s="41"/>
      <c r="X21" s="41">
        <f t="shared" si="6"/>
        <v>32531.510249999999</v>
      </c>
      <c r="Y21" s="41">
        <f t="shared" ref="Y21:Y22" si="14">K21+M21+O21+Q21+U21+W21+S21+X21</f>
        <v>393240.61274999997</v>
      </c>
      <c r="Z21" s="71">
        <v>1</v>
      </c>
      <c r="AA21" s="41">
        <f t="shared" si="8"/>
        <v>393240.61274999997</v>
      </c>
      <c r="AB21" s="72">
        <v>1</v>
      </c>
      <c r="AC21" s="41">
        <f t="shared" si="7"/>
        <v>393240.61274999997</v>
      </c>
    </row>
    <row r="22" spans="1:29" s="65" customFormat="1" x14ac:dyDescent="0.2">
      <c r="A22" s="65">
        <v>7</v>
      </c>
      <c r="B22" s="69" t="s">
        <v>51</v>
      </c>
      <c r="C22" s="82"/>
      <c r="D22" s="59" t="s">
        <v>227</v>
      </c>
      <c r="E22" s="59">
        <v>4</v>
      </c>
      <c r="F22" s="59"/>
      <c r="G22" s="32" t="s">
        <v>401</v>
      </c>
      <c r="H22" s="65">
        <v>17697</v>
      </c>
      <c r="I22" s="49">
        <v>4.26</v>
      </c>
      <c r="J22" s="27" t="s">
        <v>393</v>
      </c>
      <c r="K22" s="92">
        <f t="shared" si="3"/>
        <v>257831.1324</v>
      </c>
      <c r="L22" s="24">
        <v>25</v>
      </c>
      <c r="M22" s="41">
        <f t="shared" si="4"/>
        <v>64457.783100000008</v>
      </c>
      <c r="T22" s="24">
        <v>200</v>
      </c>
      <c r="U22" s="41">
        <f t="shared" si="5"/>
        <v>35394</v>
      </c>
      <c r="X22" s="41">
        <f t="shared" si="6"/>
        <v>32228.891550000004</v>
      </c>
      <c r="Y22" s="41">
        <f t="shared" si="14"/>
        <v>389911.80705</v>
      </c>
      <c r="Z22" s="80">
        <v>1</v>
      </c>
      <c r="AA22" s="41">
        <f t="shared" si="8"/>
        <v>389911.80705</v>
      </c>
      <c r="AB22" s="72">
        <v>1</v>
      </c>
      <c r="AC22" s="41">
        <f t="shared" si="7"/>
        <v>389911.80705</v>
      </c>
    </row>
    <row r="23" spans="1:29" s="65" customFormat="1" x14ac:dyDescent="0.2">
      <c r="A23" s="65">
        <v>8</v>
      </c>
      <c r="B23" s="69" t="s">
        <v>70</v>
      </c>
      <c r="C23" s="82"/>
      <c r="D23" s="59" t="s">
        <v>227</v>
      </c>
      <c r="E23" s="59">
        <v>4</v>
      </c>
      <c r="F23" s="59"/>
      <c r="G23" s="32" t="s">
        <v>367</v>
      </c>
      <c r="H23" s="65">
        <v>17697</v>
      </c>
      <c r="I23" s="83">
        <v>4.26</v>
      </c>
      <c r="J23" s="27" t="s">
        <v>393</v>
      </c>
      <c r="K23" s="92">
        <f t="shared" si="3"/>
        <v>257831.1324</v>
      </c>
      <c r="L23" s="24">
        <v>25</v>
      </c>
      <c r="M23" s="41">
        <f t="shared" ref="M23:M24" si="15">K23*25/100</f>
        <v>64457.783100000008</v>
      </c>
      <c r="T23" s="24">
        <v>200</v>
      </c>
      <c r="U23" s="41">
        <f t="shared" ref="U23" si="16">H23*T23/100</f>
        <v>35394</v>
      </c>
      <c r="X23" s="41">
        <f t="shared" ref="X23:X24" si="17">(K23+M23)*10/100</f>
        <v>32228.891550000004</v>
      </c>
      <c r="Y23" s="41">
        <f t="shared" ref="Y23:Y24" si="18">K23+M23+O23+Q23+U23+W23+S23+X23</f>
        <v>389911.80705</v>
      </c>
      <c r="Z23" s="80">
        <v>1</v>
      </c>
      <c r="AA23" s="41">
        <f t="shared" ref="AA23:AA24" si="19">Y23*Z23</f>
        <v>389911.80705</v>
      </c>
      <c r="AB23" s="72">
        <v>1</v>
      </c>
      <c r="AC23" s="41">
        <f t="shared" si="7"/>
        <v>389911.80705</v>
      </c>
    </row>
    <row r="24" spans="1:29" s="65" customFormat="1" x14ac:dyDescent="0.2">
      <c r="A24" s="65">
        <v>9</v>
      </c>
      <c r="B24" s="69" t="s">
        <v>52</v>
      </c>
      <c r="C24" s="82"/>
      <c r="D24" s="59" t="s">
        <v>227</v>
      </c>
      <c r="E24" s="59">
        <v>4</v>
      </c>
      <c r="F24" s="59"/>
      <c r="G24" s="32" t="s">
        <v>402</v>
      </c>
      <c r="H24" s="65">
        <v>17697</v>
      </c>
      <c r="I24" s="49">
        <v>4.3499999999999996</v>
      </c>
      <c r="J24" s="27" t="s">
        <v>393</v>
      </c>
      <c r="K24" s="92">
        <f t="shared" si="3"/>
        <v>263278.26899999997</v>
      </c>
      <c r="L24" s="24">
        <v>25</v>
      </c>
      <c r="M24" s="41">
        <f t="shared" si="15"/>
        <v>65819.567249999993</v>
      </c>
      <c r="R24" s="65">
        <v>80</v>
      </c>
      <c r="S24" s="68">
        <f>H24*R24/100</f>
        <v>14157.6</v>
      </c>
      <c r="T24" s="24"/>
      <c r="U24" s="41"/>
      <c r="X24" s="41">
        <f t="shared" si="17"/>
        <v>32909.783624999996</v>
      </c>
      <c r="Y24" s="41">
        <f t="shared" si="18"/>
        <v>376165.21987499989</v>
      </c>
      <c r="Z24" s="71">
        <v>1</v>
      </c>
      <c r="AA24" s="41">
        <f t="shared" si="19"/>
        <v>376165.21987499989</v>
      </c>
      <c r="AB24" s="72">
        <v>1</v>
      </c>
      <c r="AC24" s="41">
        <f t="shared" si="7"/>
        <v>376165.21987499989</v>
      </c>
    </row>
    <row r="25" spans="1:29" s="24" customFormat="1" x14ac:dyDescent="0.2">
      <c r="B25" s="73" t="s">
        <v>19</v>
      </c>
      <c r="C25" s="75"/>
      <c r="D25" s="76"/>
      <c r="E25" s="76"/>
      <c r="F25" s="76"/>
      <c r="G25" s="75"/>
      <c r="H25" s="77"/>
      <c r="I25" s="78"/>
      <c r="J25" s="78"/>
      <c r="K25" s="28">
        <f>SUM(K16:K24)</f>
        <v>2342268.7379999999</v>
      </c>
      <c r="L25" s="28"/>
      <c r="M25" s="28">
        <f>SUM(M16:M24)</f>
        <v>585567.18449999997</v>
      </c>
      <c r="N25" s="28"/>
      <c r="O25" s="28">
        <f>SUM(O16:O24)</f>
        <v>8848.5</v>
      </c>
      <c r="P25" s="28"/>
      <c r="Q25" s="28">
        <f>SUM(Q16:Q24)</f>
        <v>0</v>
      </c>
      <c r="R25" s="28"/>
      <c r="S25" s="28">
        <f>SUM(S16:S24)</f>
        <v>14157.6</v>
      </c>
      <c r="T25" s="28"/>
      <c r="U25" s="28">
        <f>SUM(U16:U24)</f>
        <v>247758</v>
      </c>
      <c r="V25" s="28"/>
      <c r="W25" s="28">
        <f>SUM(W16:W24)</f>
        <v>0</v>
      </c>
      <c r="X25" s="28">
        <f>SUM(X16:X24)</f>
        <v>292783.59224999999</v>
      </c>
      <c r="Y25" s="28">
        <f>SUM(Y16:Y24)</f>
        <v>3491383.6147499997</v>
      </c>
      <c r="Z25" s="84">
        <f>SUM(Z16:Z24)</f>
        <v>8.5</v>
      </c>
      <c r="AA25" s="28">
        <f>SUM(AA16:AA24)</f>
        <v>3305955.5548124998</v>
      </c>
      <c r="AB25" s="28"/>
      <c r="AC25" s="28">
        <f>SUM(AC16:AC24)</f>
        <v>3305955.5548124998</v>
      </c>
    </row>
    <row r="26" spans="1:29" s="65" customFormat="1" x14ac:dyDescent="0.2">
      <c r="A26" s="220" t="s">
        <v>53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66"/>
      <c r="AC26" s="66"/>
    </row>
    <row r="27" spans="1:29" s="65" customFormat="1" x14ac:dyDescent="0.2">
      <c r="A27" s="65">
        <v>1</v>
      </c>
      <c r="B27" s="85" t="s">
        <v>54</v>
      </c>
      <c r="C27" s="32"/>
      <c r="D27" s="59" t="s">
        <v>227</v>
      </c>
      <c r="E27" s="59">
        <v>4</v>
      </c>
      <c r="F27" s="59"/>
      <c r="G27" s="70" t="s">
        <v>405</v>
      </c>
      <c r="H27" s="65">
        <v>17697</v>
      </c>
      <c r="I27" s="27" t="s">
        <v>316</v>
      </c>
      <c r="J27" s="27" t="s">
        <v>393</v>
      </c>
      <c r="K27" s="92">
        <f t="shared" ref="K27:K30" si="20">H27*I27*J27</f>
        <v>279014.44140000001</v>
      </c>
      <c r="L27" s="24">
        <v>25</v>
      </c>
      <c r="M27" s="41">
        <f>K27*25/100</f>
        <v>69753.610350000003</v>
      </c>
      <c r="N27" s="24"/>
      <c r="O27" s="24"/>
      <c r="P27" s="65">
        <v>100</v>
      </c>
      <c r="Q27" s="41">
        <f>H27*P27/100</f>
        <v>17697</v>
      </c>
      <c r="R27" s="41"/>
      <c r="S27" s="41"/>
      <c r="T27" s="24"/>
      <c r="U27" s="24"/>
      <c r="V27" s="24"/>
      <c r="W27" s="24"/>
      <c r="X27" s="41">
        <f t="shared" ref="X27:X30" si="21">(K27+M27)*10/100</f>
        <v>34876.805175000001</v>
      </c>
      <c r="Y27" s="41">
        <f t="shared" ref="Y27:Y30" si="22">K27+M27+O27+Q27+U27+W27+S27+X27</f>
        <v>401341.85692499997</v>
      </c>
      <c r="Z27" s="71">
        <v>0.75</v>
      </c>
      <c r="AA27" s="41">
        <f t="shared" ref="AA27:AA30" si="23">Y27*Z27</f>
        <v>301006.39269374998</v>
      </c>
      <c r="AB27" s="72">
        <v>1</v>
      </c>
      <c r="AC27" s="41">
        <f>AA27*AB27</f>
        <v>301006.39269374998</v>
      </c>
    </row>
    <row r="28" spans="1:29" s="65" customFormat="1" x14ac:dyDescent="0.2">
      <c r="A28" s="65">
        <v>2</v>
      </c>
      <c r="B28" s="85" t="s">
        <v>71</v>
      </c>
      <c r="C28" s="32"/>
      <c r="D28" s="59" t="s">
        <v>227</v>
      </c>
      <c r="E28" s="59">
        <v>4</v>
      </c>
      <c r="F28" s="59"/>
      <c r="G28" s="32" t="s">
        <v>473</v>
      </c>
      <c r="H28" s="65">
        <v>17697</v>
      </c>
      <c r="I28" s="27" t="s">
        <v>316</v>
      </c>
      <c r="J28" s="27" t="s">
        <v>393</v>
      </c>
      <c r="K28" s="92">
        <f t="shared" si="20"/>
        <v>279014.44140000001</v>
      </c>
      <c r="L28" s="24">
        <v>25</v>
      </c>
      <c r="M28" s="41">
        <f>K28*25/100</f>
        <v>69753.610350000003</v>
      </c>
      <c r="N28" s="24"/>
      <c r="O28" s="24"/>
      <c r="P28" s="65">
        <v>60</v>
      </c>
      <c r="Q28" s="41">
        <f>H28*P28/100</f>
        <v>10618.2</v>
      </c>
      <c r="R28" s="41"/>
      <c r="S28" s="41"/>
      <c r="T28" s="24"/>
      <c r="U28" s="24"/>
      <c r="V28" s="24"/>
      <c r="W28" s="24"/>
      <c r="X28" s="41">
        <f t="shared" si="21"/>
        <v>34876.805175000001</v>
      </c>
      <c r="Y28" s="41">
        <f t="shared" si="22"/>
        <v>394263.05692499998</v>
      </c>
      <c r="Z28" s="71">
        <v>0.5</v>
      </c>
      <c r="AA28" s="41">
        <f t="shared" si="23"/>
        <v>197131.52846249999</v>
      </c>
      <c r="AB28" s="72">
        <v>1</v>
      </c>
      <c r="AC28" s="41">
        <f>AA28*AB28</f>
        <v>197131.52846249999</v>
      </c>
    </row>
    <row r="29" spans="1:29" s="65" customFormat="1" x14ac:dyDescent="0.2">
      <c r="A29" s="65">
        <v>3</v>
      </c>
      <c r="B29" s="85" t="s">
        <v>71</v>
      </c>
      <c r="C29" s="32"/>
      <c r="D29" s="59" t="s">
        <v>227</v>
      </c>
      <c r="E29" s="59">
        <v>4</v>
      </c>
      <c r="F29" s="59"/>
      <c r="G29" s="32" t="s">
        <v>398</v>
      </c>
      <c r="H29" s="65">
        <v>17697</v>
      </c>
      <c r="I29" s="27" t="s">
        <v>348</v>
      </c>
      <c r="J29" s="27" t="s">
        <v>393</v>
      </c>
      <c r="K29" s="92">
        <f t="shared" ref="K29" si="24">H29*I29*J29</f>
        <v>266304.45600000001</v>
      </c>
      <c r="L29" s="24">
        <v>25</v>
      </c>
      <c r="M29" s="41">
        <f>K29*25/100</f>
        <v>66576.114000000001</v>
      </c>
      <c r="N29" s="24"/>
      <c r="O29" s="24"/>
      <c r="P29" s="65">
        <v>60</v>
      </c>
      <c r="Q29" s="41">
        <f>H29*P29/100</f>
        <v>10618.2</v>
      </c>
      <c r="R29" s="41"/>
      <c r="S29" s="41"/>
      <c r="T29" s="24"/>
      <c r="U29" s="24"/>
      <c r="V29" s="24"/>
      <c r="W29" s="24"/>
      <c r="X29" s="41">
        <f t="shared" ref="X29" si="25">(K29+M29)*10/100</f>
        <v>33288.057000000001</v>
      </c>
      <c r="Y29" s="41">
        <f t="shared" ref="Y29" si="26">K29+M29+O29+Q29+U29+W29+S29+X29</f>
        <v>376786.82700000005</v>
      </c>
      <c r="Z29" s="71">
        <v>0.25</v>
      </c>
      <c r="AA29" s="41">
        <f t="shared" ref="AA29" si="27">Y29*Z29</f>
        <v>94196.706750000012</v>
      </c>
      <c r="AB29" s="72">
        <v>1</v>
      </c>
      <c r="AC29" s="41">
        <f>AA29*AB29</f>
        <v>94196.706750000012</v>
      </c>
    </row>
    <row r="30" spans="1:29" s="65" customFormat="1" x14ac:dyDescent="0.2">
      <c r="A30" s="65">
        <v>4</v>
      </c>
      <c r="B30" s="85" t="s">
        <v>55</v>
      </c>
      <c r="C30" s="32"/>
      <c r="D30" s="59" t="s">
        <v>227</v>
      </c>
      <c r="E30" s="59">
        <v>4</v>
      </c>
      <c r="F30" s="59"/>
      <c r="G30" s="32" t="s">
        <v>406</v>
      </c>
      <c r="H30" s="86" t="s">
        <v>43</v>
      </c>
      <c r="I30" s="32" t="s">
        <v>316</v>
      </c>
      <c r="J30" s="27" t="s">
        <v>393</v>
      </c>
      <c r="K30" s="92">
        <f t="shared" si="20"/>
        <v>279014.44140000001</v>
      </c>
      <c r="L30" s="24">
        <v>25</v>
      </c>
      <c r="M30" s="41">
        <f>K30*25/100</f>
        <v>69753.610350000003</v>
      </c>
      <c r="N30" s="24"/>
      <c r="O30" s="24"/>
      <c r="P30" s="65">
        <v>20</v>
      </c>
      <c r="Q30" s="41">
        <f>H30*P30/100</f>
        <v>3539.4</v>
      </c>
      <c r="R30" s="79"/>
      <c r="S30" s="79"/>
      <c r="T30" s="24"/>
      <c r="U30" s="24"/>
      <c r="V30" s="24"/>
      <c r="W30" s="24"/>
      <c r="X30" s="41">
        <f t="shared" si="21"/>
        <v>34876.805175000001</v>
      </c>
      <c r="Y30" s="41">
        <f t="shared" si="22"/>
        <v>387184.25692499999</v>
      </c>
      <c r="Z30" s="71">
        <v>0.5</v>
      </c>
      <c r="AA30" s="41">
        <f t="shared" si="23"/>
        <v>193592.1284625</v>
      </c>
      <c r="AB30" s="72">
        <v>1</v>
      </c>
      <c r="AC30" s="41">
        <f>AA30*AB30</f>
        <v>193592.1284625</v>
      </c>
    </row>
    <row r="31" spans="1:29" s="24" customFormat="1" x14ac:dyDescent="0.2">
      <c r="B31" s="87" t="s">
        <v>19</v>
      </c>
      <c r="C31" s="75"/>
      <c r="D31" s="76"/>
      <c r="E31" s="76"/>
      <c r="F31" s="76"/>
      <c r="G31" s="75"/>
      <c r="H31" s="77"/>
      <c r="I31" s="78"/>
      <c r="J31" s="78"/>
      <c r="K31" s="28">
        <f>SUM(K27:K30)</f>
        <v>1103347.7801999999</v>
      </c>
      <c r="L31" s="81"/>
      <c r="M31" s="28">
        <f>SUM(M27:M30)</f>
        <v>275836.94504999998</v>
      </c>
      <c r="N31" s="81"/>
      <c r="O31" s="28">
        <f>SUM(O27:O30)</f>
        <v>0</v>
      </c>
      <c r="P31" s="81"/>
      <c r="Q31" s="28">
        <f>SUM(Q27:Q30)</f>
        <v>42472.800000000003</v>
      </c>
      <c r="R31" s="28"/>
      <c r="S31" s="28">
        <f>SUM(S27:S30)</f>
        <v>0</v>
      </c>
      <c r="U31" s="28">
        <f>SUM(U27:U30)</f>
        <v>0</v>
      </c>
      <c r="V31" s="81"/>
      <c r="W31" s="28">
        <f>SUM(W27:W30)</f>
        <v>0</v>
      </c>
      <c r="X31" s="28">
        <f>SUM(X27:X30)</f>
        <v>137918.47252499999</v>
      </c>
      <c r="Y31" s="28">
        <f>SUM(Y27:Y30)</f>
        <v>1559575.9977750001</v>
      </c>
      <c r="Z31" s="84">
        <f>SUM(Z27:Z30)</f>
        <v>2</v>
      </c>
      <c r="AA31" s="28">
        <f>SUM(AA27:AA30)</f>
        <v>785926.75636875001</v>
      </c>
      <c r="AB31" s="28"/>
      <c r="AC31" s="28">
        <f>SUM(AC27:AC30)</f>
        <v>785926.75636875001</v>
      </c>
    </row>
    <row r="32" spans="1:29" s="65" customFormat="1" x14ac:dyDescent="0.2">
      <c r="A32" s="220" t="s">
        <v>56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66"/>
      <c r="AC32" s="66"/>
    </row>
    <row r="33" spans="1:29" s="65" customFormat="1" x14ac:dyDescent="0.2">
      <c r="A33" s="65">
        <v>1</v>
      </c>
      <c r="B33" s="69" t="s">
        <v>57</v>
      </c>
      <c r="C33" s="32"/>
      <c r="D33" s="59" t="s">
        <v>227</v>
      </c>
      <c r="E33" s="59">
        <v>4</v>
      </c>
      <c r="F33" s="59"/>
      <c r="G33" s="32" t="s">
        <v>397</v>
      </c>
      <c r="H33" s="65">
        <v>17697</v>
      </c>
      <c r="I33" s="27" t="s">
        <v>336</v>
      </c>
      <c r="J33" s="27" t="s">
        <v>393</v>
      </c>
      <c r="K33" s="92">
        <f t="shared" ref="K33" si="28">H33*I33*J33</f>
        <v>263278.26899999997</v>
      </c>
      <c r="L33" s="24">
        <v>25</v>
      </c>
      <c r="M33" s="41">
        <f t="shared" ref="M33" si="29">K33*25/100</f>
        <v>65819.567249999993</v>
      </c>
      <c r="N33" s="24">
        <v>50</v>
      </c>
      <c r="O33" s="24">
        <f>H33*N33/100</f>
        <v>8848.5</v>
      </c>
      <c r="Q33" s="79"/>
      <c r="R33" s="79"/>
      <c r="S33" s="79"/>
      <c r="T33" s="24"/>
      <c r="U33" s="41">
        <f t="shared" ref="U33" si="30">H33*T33/100</f>
        <v>0</v>
      </c>
      <c r="V33" s="24"/>
      <c r="W33" s="41">
        <f>H33*V33/100</f>
        <v>0</v>
      </c>
      <c r="X33" s="41">
        <f t="shared" ref="X33" si="31">(K33+M33)*10/100</f>
        <v>32909.783624999996</v>
      </c>
      <c r="Y33" s="41">
        <f>K33+M33+O33+Q33+U33+W33+S33+X33</f>
        <v>370856.11987499992</v>
      </c>
      <c r="Z33" s="71">
        <v>0.5</v>
      </c>
      <c r="AA33" s="41">
        <f>Y33*Z33</f>
        <v>185428.05993749996</v>
      </c>
      <c r="AB33" s="72">
        <v>1</v>
      </c>
      <c r="AC33" s="41">
        <f t="shared" ref="AC33" si="32">AA33*AB33</f>
        <v>185428.05993749996</v>
      </c>
    </row>
    <row r="34" spans="1:29" s="65" customFormat="1" ht="13.9" customHeight="1" x14ac:dyDescent="0.2">
      <c r="A34" s="65">
        <v>2</v>
      </c>
      <c r="B34" s="85" t="s">
        <v>58</v>
      </c>
      <c r="C34" s="32"/>
      <c r="D34" s="59" t="s">
        <v>227</v>
      </c>
      <c r="E34" s="59">
        <v>4</v>
      </c>
      <c r="F34" s="59"/>
      <c r="G34" s="32" t="s">
        <v>368</v>
      </c>
      <c r="H34" s="86" t="s">
        <v>43</v>
      </c>
      <c r="I34" s="32" t="s">
        <v>349</v>
      </c>
      <c r="J34" s="27" t="s">
        <v>393</v>
      </c>
      <c r="K34" s="92">
        <f t="shared" ref="K34" si="33">H34*I34*J34</f>
        <v>257831.1324</v>
      </c>
      <c r="L34" s="24">
        <v>25</v>
      </c>
      <c r="M34" s="41">
        <f t="shared" ref="M34" si="34">K34*25/100</f>
        <v>64457.783100000008</v>
      </c>
      <c r="N34" s="24"/>
      <c r="O34" s="24"/>
      <c r="Q34" s="79"/>
      <c r="R34" s="24">
        <v>80</v>
      </c>
      <c r="S34" s="41">
        <f>H34*R34/100</f>
        <v>14157.6</v>
      </c>
      <c r="T34" s="24"/>
      <c r="U34" s="41"/>
      <c r="V34" s="24"/>
      <c r="W34" s="24"/>
      <c r="X34" s="41">
        <f t="shared" ref="X34" si="35">(K34+M34)*10/100</f>
        <v>32228.891550000004</v>
      </c>
      <c r="Y34" s="41">
        <f t="shared" ref="Y34" si="36">K34+M34+O34+Q34+U34+W34+S34+X34</f>
        <v>368675.40704999998</v>
      </c>
      <c r="Z34" s="71">
        <v>1</v>
      </c>
      <c r="AA34" s="41">
        <f t="shared" ref="AA34" si="37">Y34*Z34</f>
        <v>368675.40704999998</v>
      </c>
      <c r="AB34" s="72">
        <v>1</v>
      </c>
      <c r="AC34" s="41">
        <f t="shared" ref="AC34" si="38">AA34*AB34</f>
        <v>368675.40704999998</v>
      </c>
    </row>
    <row r="35" spans="1:29" s="65" customFormat="1" ht="13.9" customHeight="1" x14ac:dyDescent="0.2">
      <c r="A35" s="65">
        <v>3</v>
      </c>
      <c r="B35" s="85" t="s">
        <v>58</v>
      </c>
      <c r="C35" s="32"/>
      <c r="D35" s="59" t="s">
        <v>227</v>
      </c>
      <c r="E35" s="59">
        <v>4</v>
      </c>
      <c r="F35" s="59"/>
      <c r="G35" s="32" t="s">
        <v>407</v>
      </c>
      <c r="H35" s="86" t="s">
        <v>351</v>
      </c>
      <c r="I35" s="32" t="s">
        <v>304</v>
      </c>
      <c r="J35" s="27" t="s">
        <v>393</v>
      </c>
      <c r="K35" s="92">
        <f t="shared" ref="K35" si="39">H35*I35*J35</f>
        <v>288714.55319999997</v>
      </c>
      <c r="L35" s="24">
        <v>25</v>
      </c>
      <c r="M35" s="41">
        <f t="shared" ref="M35" si="40">K35*25/100</f>
        <v>72178.638299999991</v>
      </c>
      <c r="N35" s="24"/>
      <c r="O35" s="24"/>
      <c r="Q35" s="79"/>
      <c r="R35" s="24">
        <v>80</v>
      </c>
      <c r="S35" s="41">
        <f>H35*R35/100</f>
        <v>14158.4</v>
      </c>
      <c r="T35" s="24"/>
      <c r="U35" s="41"/>
      <c r="V35" s="24"/>
      <c r="W35" s="24"/>
      <c r="X35" s="41">
        <f t="shared" ref="X35" si="41">(K35+M35)*10/100</f>
        <v>36089.319149999996</v>
      </c>
      <c r="Y35" s="41">
        <f t="shared" ref="Y35" si="42">K35+M35+O35+Q35+U35+W35+S35+X35</f>
        <v>411140.91064999998</v>
      </c>
      <c r="Z35" s="71">
        <v>0.5</v>
      </c>
      <c r="AA35" s="41">
        <f t="shared" ref="AA35" si="43">Y35*Z35</f>
        <v>205570.45532499999</v>
      </c>
      <c r="AB35" s="72">
        <v>1</v>
      </c>
      <c r="AC35" s="41">
        <f t="shared" ref="AC35" si="44">AA35*AB35</f>
        <v>205570.45532499999</v>
      </c>
    </row>
    <row r="36" spans="1:29" s="65" customFormat="1" ht="13.9" customHeight="1" x14ac:dyDescent="0.2">
      <c r="A36" s="65">
        <v>4</v>
      </c>
      <c r="B36" s="85" t="s">
        <v>59</v>
      </c>
      <c r="C36" s="32"/>
      <c r="D36" s="59" t="s">
        <v>227</v>
      </c>
      <c r="E36" s="59">
        <v>4</v>
      </c>
      <c r="F36" s="59"/>
      <c r="G36" s="32" t="s">
        <v>408</v>
      </c>
      <c r="H36" s="86" t="s">
        <v>43</v>
      </c>
      <c r="I36" s="32" t="s">
        <v>304</v>
      </c>
      <c r="J36" s="27" t="s">
        <v>393</v>
      </c>
      <c r="K36" s="92">
        <f t="shared" ref="K36:K52" si="45">H36*I36*J36</f>
        <v>288698.23979999998</v>
      </c>
      <c r="L36" s="24">
        <v>25</v>
      </c>
      <c r="M36" s="41">
        <f t="shared" ref="M36" si="46">K36*25/100</f>
        <v>72174.559949999995</v>
      </c>
      <c r="N36" s="24"/>
      <c r="O36" s="24"/>
      <c r="Q36" s="79"/>
      <c r="R36" s="24">
        <v>80</v>
      </c>
      <c r="S36" s="41">
        <f>H36*R36/100</f>
        <v>14157.6</v>
      </c>
      <c r="T36" s="24"/>
      <c r="U36" s="41"/>
      <c r="V36" s="24"/>
      <c r="W36" s="24"/>
      <c r="X36" s="41">
        <f t="shared" ref="X36" si="47">(K36+M36)*10/100</f>
        <v>36087.279974999998</v>
      </c>
      <c r="Y36" s="41">
        <f t="shared" ref="Y36" si="48">K36+M36+O36+Q36+U36+W36+S36+X36</f>
        <v>411117.67972499999</v>
      </c>
      <c r="Z36" s="71">
        <v>1</v>
      </c>
      <c r="AA36" s="41">
        <f t="shared" ref="AA36:AA47" si="49">Y36*Z36</f>
        <v>411117.67972499999</v>
      </c>
      <c r="AB36" s="72">
        <v>1</v>
      </c>
      <c r="AC36" s="41">
        <f t="shared" ref="AC36:AC52" si="50">AA36*AB36</f>
        <v>411117.67972499999</v>
      </c>
    </row>
    <row r="37" spans="1:29" s="65" customFormat="1" ht="13.9" customHeight="1" x14ac:dyDescent="0.2">
      <c r="A37" s="65">
        <v>5</v>
      </c>
      <c r="B37" s="88" t="s">
        <v>60</v>
      </c>
      <c r="C37" s="32"/>
      <c r="D37" s="59" t="s">
        <v>227</v>
      </c>
      <c r="E37" s="59">
        <v>4</v>
      </c>
      <c r="F37" s="59"/>
      <c r="G37" s="32" t="s">
        <v>409</v>
      </c>
      <c r="H37" s="65">
        <v>17697</v>
      </c>
      <c r="I37" s="27" t="s">
        <v>304</v>
      </c>
      <c r="J37" s="27" t="s">
        <v>393</v>
      </c>
      <c r="K37" s="92">
        <f t="shared" si="45"/>
        <v>288698.23979999998</v>
      </c>
      <c r="L37" s="24">
        <v>25</v>
      </c>
      <c r="M37" s="41">
        <f t="shared" ref="M37:M47" si="51">K37*25/100</f>
        <v>72174.559949999995</v>
      </c>
      <c r="N37" s="24"/>
      <c r="O37" s="24"/>
      <c r="Q37" s="79"/>
      <c r="R37" s="79"/>
      <c r="S37" s="79"/>
      <c r="T37" s="24"/>
      <c r="U37" s="24"/>
      <c r="V37" s="24"/>
      <c r="W37" s="24"/>
      <c r="X37" s="41">
        <f t="shared" ref="X37:X44" si="52">(K37+M37)*10/100</f>
        <v>36087.279974999998</v>
      </c>
      <c r="Y37" s="41">
        <f t="shared" ref="Y37:Y47" si="53">K37+M37+O37+Q37+U37+W37+S37+X37</f>
        <v>396960.07972500002</v>
      </c>
      <c r="Z37" s="80">
        <v>0.5</v>
      </c>
      <c r="AA37" s="41">
        <f t="shared" si="49"/>
        <v>198480.03986250001</v>
      </c>
      <c r="AB37" s="72">
        <v>1</v>
      </c>
      <c r="AC37" s="41">
        <f t="shared" si="50"/>
        <v>198480.03986250001</v>
      </c>
    </row>
    <row r="38" spans="1:29" s="65" customFormat="1" ht="13.9" customHeight="1" x14ac:dyDescent="0.2">
      <c r="A38" s="65">
        <v>6</v>
      </c>
      <c r="B38" s="88" t="s">
        <v>61</v>
      </c>
      <c r="C38" s="32"/>
      <c r="D38" s="59" t="s">
        <v>227</v>
      </c>
      <c r="E38" s="59">
        <v>4</v>
      </c>
      <c r="F38" s="59"/>
      <c r="G38" s="32" t="s">
        <v>387</v>
      </c>
      <c r="H38" s="65">
        <v>17697</v>
      </c>
      <c r="I38" s="27" t="s">
        <v>336</v>
      </c>
      <c r="J38" s="27" t="s">
        <v>393</v>
      </c>
      <c r="K38" s="92">
        <f t="shared" si="45"/>
        <v>263278.26899999997</v>
      </c>
      <c r="L38" s="24">
        <v>25</v>
      </c>
      <c r="M38" s="41">
        <f t="shared" si="51"/>
        <v>65819.567249999993</v>
      </c>
      <c r="N38" s="24"/>
      <c r="O38" s="24"/>
      <c r="Q38" s="79"/>
      <c r="R38" s="79"/>
      <c r="S38" s="79"/>
      <c r="T38" s="24"/>
      <c r="U38" s="24"/>
      <c r="V38" s="24"/>
      <c r="W38" s="24"/>
      <c r="X38" s="41">
        <f t="shared" si="52"/>
        <v>32909.783624999996</v>
      </c>
      <c r="Y38" s="41">
        <f t="shared" si="53"/>
        <v>362007.61987499992</v>
      </c>
      <c r="Z38" s="80">
        <v>0.5</v>
      </c>
      <c r="AA38" s="41">
        <f t="shared" si="49"/>
        <v>181003.80993749996</v>
      </c>
      <c r="AB38" s="72">
        <v>1</v>
      </c>
      <c r="AC38" s="41">
        <f t="shared" si="50"/>
        <v>181003.80993749996</v>
      </c>
    </row>
    <row r="39" spans="1:29" s="65" customFormat="1" ht="13.9" customHeight="1" x14ac:dyDescent="0.2">
      <c r="A39" s="65">
        <v>7</v>
      </c>
      <c r="B39" s="88" t="s">
        <v>62</v>
      </c>
      <c r="C39" s="32"/>
      <c r="D39" s="59" t="s">
        <v>227</v>
      </c>
      <c r="E39" s="59">
        <v>4</v>
      </c>
      <c r="F39" s="59"/>
      <c r="G39" s="32" t="s">
        <v>381</v>
      </c>
      <c r="H39" s="65">
        <v>17697</v>
      </c>
      <c r="I39" s="27" t="s">
        <v>304</v>
      </c>
      <c r="J39" s="27" t="s">
        <v>393</v>
      </c>
      <c r="K39" s="92">
        <f t="shared" si="45"/>
        <v>288698.23979999998</v>
      </c>
      <c r="L39" s="24">
        <v>25</v>
      </c>
      <c r="M39" s="41">
        <f t="shared" si="51"/>
        <v>72174.559949999995</v>
      </c>
      <c r="N39" s="24"/>
      <c r="O39" s="24"/>
      <c r="Q39" s="89"/>
      <c r="R39" s="79"/>
      <c r="S39" s="79"/>
      <c r="T39" s="24"/>
      <c r="U39" s="24"/>
      <c r="V39" s="24"/>
      <c r="W39" s="24"/>
      <c r="X39" s="41">
        <f t="shared" si="52"/>
        <v>36087.279974999998</v>
      </c>
      <c r="Y39" s="41">
        <f>K39+M39+O39+Q39+U39+W39+S39+X39</f>
        <v>396960.07972500002</v>
      </c>
      <c r="Z39" s="80">
        <v>0.5</v>
      </c>
      <c r="AA39" s="41">
        <f t="shared" si="49"/>
        <v>198480.03986250001</v>
      </c>
      <c r="AB39" s="72">
        <v>1</v>
      </c>
      <c r="AC39" s="41">
        <f t="shared" si="50"/>
        <v>198480.03986250001</v>
      </c>
    </row>
    <row r="40" spans="1:29" s="65" customFormat="1" ht="13.9" customHeight="1" x14ac:dyDescent="0.2">
      <c r="A40" s="65">
        <v>8</v>
      </c>
      <c r="B40" s="88" t="s">
        <v>63</v>
      </c>
      <c r="C40" s="32"/>
      <c r="D40" s="59" t="s">
        <v>227</v>
      </c>
      <c r="E40" s="59">
        <v>4</v>
      </c>
      <c r="F40" s="59"/>
      <c r="G40" s="32" t="s">
        <v>410</v>
      </c>
      <c r="H40" s="65">
        <v>17697</v>
      </c>
      <c r="I40" s="27" t="s">
        <v>304</v>
      </c>
      <c r="J40" s="27" t="s">
        <v>393</v>
      </c>
      <c r="K40" s="92">
        <f t="shared" si="45"/>
        <v>288698.23979999998</v>
      </c>
      <c r="L40" s="24">
        <v>25</v>
      </c>
      <c r="M40" s="41">
        <f t="shared" si="51"/>
        <v>72174.559949999995</v>
      </c>
      <c r="N40" s="24"/>
      <c r="O40" s="24"/>
      <c r="Q40" s="89"/>
      <c r="R40" s="89"/>
      <c r="S40" s="89"/>
      <c r="T40" s="24"/>
      <c r="U40" s="24"/>
      <c r="V40" s="24"/>
      <c r="W40" s="24"/>
      <c r="X40" s="41">
        <f t="shared" si="52"/>
        <v>36087.279974999998</v>
      </c>
      <c r="Y40" s="41">
        <f t="shared" si="53"/>
        <v>396960.07972500002</v>
      </c>
      <c r="Z40" s="80">
        <v>0.25</v>
      </c>
      <c r="AA40" s="41">
        <f t="shared" si="49"/>
        <v>99240.019931250004</v>
      </c>
      <c r="AB40" s="72">
        <v>1</v>
      </c>
      <c r="AC40" s="41">
        <f t="shared" si="50"/>
        <v>99240.019931250004</v>
      </c>
    </row>
    <row r="41" spans="1:29" s="65" customFormat="1" ht="13.9" customHeight="1" x14ac:dyDescent="0.2">
      <c r="A41" s="65">
        <v>9</v>
      </c>
      <c r="B41" s="88" t="s">
        <v>213</v>
      </c>
      <c r="C41" s="82"/>
      <c r="D41" s="59" t="s">
        <v>227</v>
      </c>
      <c r="E41" s="59">
        <v>4</v>
      </c>
      <c r="F41" s="59"/>
      <c r="G41" s="32" t="s">
        <v>346</v>
      </c>
      <c r="H41" s="65">
        <v>17697</v>
      </c>
      <c r="I41" s="49">
        <v>4.7699999999999996</v>
      </c>
      <c r="J41" s="27" t="s">
        <v>393</v>
      </c>
      <c r="K41" s="92">
        <f t="shared" si="45"/>
        <v>288698.23979999998</v>
      </c>
      <c r="L41" s="24">
        <v>25</v>
      </c>
      <c r="M41" s="41">
        <f t="shared" si="51"/>
        <v>72174.559949999995</v>
      </c>
      <c r="N41" s="24"/>
      <c r="O41" s="24"/>
      <c r="Q41" s="89"/>
      <c r="R41" s="24"/>
      <c r="S41" s="41"/>
      <c r="T41" s="24"/>
      <c r="U41" s="41"/>
      <c r="V41" s="24"/>
      <c r="W41" s="24"/>
      <c r="X41" s="41">
        <f t="shared" si="52"/>
        <v>36087.279974999998</v>
      </c>
      <c r="Y41" s="41">
        <f t="shared" si="53"/>
        <v>396960.07972500002</v>
      </c>
      <c r="Z41" s="80">
        <v>1</v>
      </c>
      <c r="AA41" s="41">
        <f t="shared" si="49"/>
        <v>396960.07972500002</v>
      </c>
      <c r="AB41" s="72">
        <v>1</v>
      </c>
      <c r="AC41" s="41">
        <f t="shared" si="50"/>
        <v>396960.07972500002</v>
      </c>
    </row>
    <row r="42" spans="1:29" s="65" customFormat="1" ht="13.9" customHeight="1" x14ac:dyDescent="0.2">
      <c r="A42" s="65">
        <v>10</v>
      </c>
      <c r="B42" s="88" t="s">
        <v>52</v>
      </c>
      <c r="C42" s="70" t="s">
        <v>290</v>
      </c>
      <c r="D42" s="59" t="s">
        <v>227</v>
      </c>
      <c r="E42" s="59">
        <v>2</v>
      </c>
      <c r="F42" s="59"/>
      <c r="G42" s="70" t="s">
        <v>411</v>
      </c>
      <c r="H42" s="90">
        <v>17697</v>
      </c>
      <c r="I42" s="38" t="s">
        <v>412</v>
      </c>
      <c r="J42" s="27" t="s">
        <v>393</v>
      </c>
      <c r="K42" s="92">
        <f t="shared" si="45"/>
        <v>320170.5846</v>
      </c>
      <c r="L42" s="24">
        <v>25</v>
      </c>
      <c r="M42" s="41">
        <f t="shared" si="51"/>
        <v>80042.64615</v>
      </c>
      <c r="N42" s="24"/>
      <c r="O42" s="24"/>
      <c r="Q42" s="89"/>
      <c r="R42" s="24">
        <v>80</v>
      </c>
      <c r="S42" s="41">
        <f t="shared" ref="S42:S43" si="54">H42*R42/100</f>
        <v>14157.6</v>
      </c>
      <c r="T42" s="24"/>
      <c r="U42" s="41"/>
      <c r="V42" s="24"/>
      <c r="W42" s="24"/>
      <c r="X42" s="41">
        <f t="shared" si="52"/>
        <v>40021.323075</v>
      </c>
      <c r="Y42" s="41">
        <f t="shared" si="53"/>
        <v>454392.15382499999</v>
      </c>
      <c r="Z42" s="80">
        <v>1</v>
      </c>
      <c r="AA42" s="41">
        <f t="shared" si="49"/>
        <v>454392.15382499999</v>
      </c>
      <c r="AB42" s="72">
        <v>1</v>
      </c>
      <c r="AC42" s="41">
        <f t="shared" si="50"/>
        <v>454392.15382499999</v>
      </c>
    </row>
    <row r="43" spans="1:29" s="65" customFormat="1" ht="13.9" customHeight="1" x14ac:dyDescent="0.2">
      <c r="A43" s="65">
        <v>11</v>
      </c>
      <c r="B43" s="88" t="s">
        <v>64</v>
      </c>
      <c r="C43" s="32" t="s">
        <v>292</v>
      </c>
      <c r="D43" s="59" t="s">
        <v>227</v>
      </c>
      <c r="E43" s="59">
        <v>1</v>
      </c>
      <c r="F43" s="59"/>
      <c r="G43" s="32" t="s">
        <v>413</v>
      </c>
      <c r="H43" s="65">
        <v>17697</v>
      </c>
      <c r="I43" s="49">
        <v>5.99</v>
      </c>
      <c r="J43" s="27" t="s">
        <v>393</v>
      </c>
      <c r="K43" s="92">
        <f t="shared" si="45"/>
        <v>362537.20259999996</v>
      </c>
      <c r="L43" s="24">
        <v>25</v>
      </c>
      <c r="M43" s="41">
        <f t="shared" si="51"/>
        <v>90634.30064999999</v>
      </c>
      <c r="Q43" s="68"/>
      <c r="R43" s="65">
        <v>80</v>
      </c>
      <c r="S43" s="41">
        <f t="shared" si="54"/>
        <v>14157.6</v>
      </c>
      <c r="U43" s="41"/>
      <c r="W43" s="41"/>
      <c r="X43" s="41">
        <f t="shared" si="52"/>
        <v>45317.150324999995</v>
      </c>
      <c r="Y43" s="41">
        <f t="shared" si="53"/>
        <v>512646.25357499992</v>
      </c>
      <c r="Z43" s="80">
        <v>1</v>
      </c>
      <c r="AA43" s="41">
        <f t="shared" si="49"/>
        <v>512646.25357499992</v>
      </c>
      <c r="AB43" s="72">
        <v>1</v>
      </c>
      <c r="AC43" s="41">
        <f t="shared" si="50"/>
        <v>512646.25357499992</v>
      </c>
    </row>
    <row r="44" spans="1:29" s="65" customFormat="1" ht="13.9" customHeight="1" x14ac:dyDescent="0.2">
      <c r="A44" s="65">
        <v>12</v>
      </c>
      <c r="B44" s="88" t="s">
        <v>65</v>
      </c>
      <c r="C44" s="32"/>
      <c r="D44" s="59" t="s">
        <v>227</v>
      </c>
      <c r="E44" s="59">
        <v>4</v>
      </c>
      <c r="F44" s="59"/>
      <c r="G44" s="32" t="s">
        <v>473</v>
      </c>
      <c r="H44" s="65">
        <v>17697</v>
      </c>
      <c r="I44" s="49">
        <v>4.6100000000000003</v>
      </c>
      <c r="J44" s="27" t="s">
        <v>393</v>
      </c>
      <c r="K44" s="92">
        <f t="shared" si="45"/>
        <v>279014.44140000001</v>
      </c>
      <c r="L44" s="24">
        <v>25</v>
      </c>
      <c r="M44" s="41">
        <f t="shared" si="51"/>
        <v>69753.610350000003</v>
      </c>
      <c r="P44" s="65">
        <v>20</v>
      </c>
      <c r="Q44" s="68">
        <f>H44*P44/100</f>
        <v>3539.4</v>
      </c>
      <c r="R44" s="68"/>
      <c r="S44" s="68"/>
      <c r="W44" s="41"/>
      <c r="X44" s="41">
        <f t="shared" si="52"/>
        <v>34876.805175000001</v>
      </c>
      <c r="Y44" s="41">
        <f t="shared" si="53"/>
        <v>387184.25692499999</v>
      </c>
      <c r="Z44" s="80">
        <v>1</v>
      </c>
      <c r="AA44" s="41">
        <f t="shared" si="49"/>
        <v>387184.25692499999</v>
      </c>
      <c r="AB44" s="72">
        <v>1</v>
      </c>
      <c r="AC44" s="41">
        <f t="shared" si="50"/>
        <v>387184.25692499999</v>
      </c>
    </row>
    <row r="45" spans="1:29" s="65" customFormat="1" ht="13.9" customHeight="1" x14ac:dyDescent="0.2">
      <c r="A45" s="65">
        <v>13</v>
      </c>
      <c r="B45" s="88" t="s">
        <v>66</v>
      </c>
      <c r="C45" s="32" t="s">
        <v>292</v>
      </c>
      <c r="D45" s="59" t="s">
        <v>227</v>
      </c>
      <c r="E45" s="59">
        <v>1</v>
      </c>
      <c r="F45" s="59"/>
      <c r="G45" s="32" t="s">
        <v>409</v>
      </c>
      <c r="H45" s="65">
        <v>17697</v>
      </c>
      <c r="I45" s="49">
        <v>5.99</v>
      </c>
      <c r="J45" s="27" t="s">
        <v>393</v>
      </c>
      <c r="K45" s="92">
        <f t="shared" si="45"/>
        <v>362537.20259999996</v>
      </c>
      <c r="L45" s="24">
        <v>25</v>
      </c>
      <c r="M45" s="41">
        <f t="shared" si="51"/>
        <v>90634.30064999999</v>
      </c>
      <c r="P45" s="65">
        <v>190</v>
      </c>
      <c r="Q45" s="41">
        <f>H45*P45/100</f>
        <v>33624.300000000003</v>
      </c>
      <c r="R45" s="41"/>
      <c r="S45" s="41"/>
      <c r="W45" s="41"/>
      <c r="X45" s="41">
        <f>(K45+M45)*10/100</f>
        <v>45317.150324999995</v>
      </c>
      <c r="Y45" s="41">
        <f t="shared" si="53"/>
        <v>532112.95357499993</v>
      </c>
      <c r="Z45" s="80">
        <v>1</v>
      </c>
      <c r="AA45" s="41">
        <f t="shared" si="49"/>
        <v>532112.95357499993</v>
      </c>
      <c r="AB45" s="72">
        <v>1</v>
      </c>
      <c r="AC45" s="41">
        <f t="shared" si="50"/>
        <v>532112.95357499993</v>
      </c>
    </row>
    <row r="46" spans="1:29" s="65" customFormat="1" ht="13.9" customHeight="1" x14ac:dyDescent="0.2">
      <c r="A46" s="65">
        <v>14</v>
      </c>
      <c r="B46" s="88" t="s">
        <v>67</v>
      </c>
      <c r="C46" s="32" t="s">
        <v>292</v>
      </c>
      <c r="D46" s="59" t="s">
        <v>227</v>
      </c>
      <c r="E46" s="59">
        <v>1</v>
      </c>
      <c r="F46" s="59"/>
      <c r="G46" s="32" t="s">
        <v>414</v>
      </c>
      <c r="H46" s="65">
        <v>17697</v>
      </c>
      <c r="I46" s="49">
        <v>5.99</v>
      </c>
      <c r="J46" s="27" t="s">
        <v>393</v>
      </c>
      <c r="K46" s="92">
        <f t="shared" si="45"/>
        <v>362537.20259999996</v>
      </c>
      <c r="L46" s="24">
        <v>25</v>
      </c>
      <c r="M46" s="41">
        <f t="shared" si="51"/>
        <v>90634.30064999999</v>
      </c>
      <c r="P46" s="65">
        <v>22</v>
      </c>
      <c r="Q46" s="41">
        <f t="shared" ref="Q46:Q47" si="55">H46*P46/100</f>
        <v>3893.34</v>
      </c>
      <c r="R46" s="41"/>
      <c r="S46" s="41"/>
      <c r="X46" s="41">
        <f t="shared" ref="X46:X48" si="56">(K46+M46)*10/100</f>
        <v>45317.150324999995</v>
      </c>
      <c r="Y46" s="41">
        <f t="shared" si="53"/>
        <v>502381.99357499997</v>
      </c>
      <c r="Z46" s="80">
        <v>0.5</v>
      </c>
      <c r="AA46" s="41">
        <f t="shared" si="49"/>
        <v>251190.99678749999</v>
      </c>
      <c r="AB46" s="72">
        <v>1</v>
      </c>
      <c r="AC46" s="41">
        <f t="shared" si="50"/>
        <v>251190.99678749999</v>
      </c>
    </row>
    <row r="47" spans="1:29" s="65" customFormat="1" ht="13.9" customHeight="1" x14ac:dyDescent="0.2">
      <c r="A47" s="65">
        <v>15</v>
      </c>
      <c r="B47" s="88" t="s">
        <v>68</v>
      </c>
      <c r="C47" s="82" t="s">
        <v>292</v>
      </c>
      <c r="D47" s="59" t="s">
        <v>227</v>
      </c>
      <c r="E47" s="59">
        <v>1</v>
      </c>
      <c r="F47" s="59"/>
      <c r="G47" s="32" t="s">
        <v>414</v>
      </c>
      <c r="H47" s="65">
        <v>17697</v>
      </c>
      <c r="I47" s="49">
        <v>5.99</v>
      </c>
      <c r="J47" s="27" t="s">
        <v>393</v>
      </c>
      <c r="K47" s="92">
        <f t="shared" si="45"/>
        <v>362537.20259999996</v>
      </c>
      <c r="L47" s="24">
        <v>25</v>
      </c>
      <c r="M47" s="41">
        <f t="shared" si="51"/>
        <v>90634.30064999999</v>
      </c>
      <c r="P47" s="65">
        <v>22</v>
      </c>
      <c r="Q47" s="41">
        <f t="shared" si="55"/>
        <v>3893.34</v>
      </c>
      <c r="R47" s="41"/>
      <c r="S47" s="41"/>
      <c r="X47" s="41">
        <f t="shared" si="56"/>
        <v>45317.150324999995</v>
      </c>
      <c r="Y47" s="41">
        <f t="shared" si="53"/>
        <v>502381.99357499997</v>
      </c>
      <c r="Z47" s="80">
        <v>0.5</v>
      </c>
      <c r="AA47" s="41">
        <f t="shared" si="49"/>
        <v>251190.99678749999</v>
      </c>
      <c r="AB47" s="72">
        <v>1</v>
      </c>
      <c r="AC47" s="41">
        <f t="shared" si="50"/>
        <v>251190.99678749999</v>
      </c>
    </row>
    <row r="48" spans="1:29" s="65" customFormat="1" ht="13.9" customHeight="1" x14ac:dyDescent="0.2">
      <c r="A48" s="65">
        <v>16</v>
      </c>
      <c r="B48" s="85" t="s">
        <v>335</v>
      </c>
      <c r="C48" s="32"/>
      <c r="D48" s="59" t="s">
        <v>227</v>
      </c>
      <c r="E48" s="59">
        <v>4</v>
      </c>
      <c r="F48" s="59"/>
      <c r="G48" s="32" t="s">
        <v>415</v>
      </c>
      <c r="H48" s="86" t="s">
        <v>43</v>
      </c>
      <c r="I48" s="32" t="s">
        <v>348</v>
      </c>
      <c r="J48" s="27" t="s">
        <v>393</v>
      </c>
      <c r="K48" s="92">
        <f t="shared" si="45"/>
        <v>266304.45600000001</v>
      </c>
      <c r="L48" s="24">
        <v>25</v>
      </c>
      <c r="M48" s="41">
        <f t="shared" ref="M48:M49" si="57">K48*25/100</f>
        <v>66576.114000000001</v>
      </c>
      <c r="N48" s="24"/>
      <c r="O48" s="24"/>
      <c r="Q48" s="79"/>
      <c r="R48" s="24"/>
      <c r="S48" s="41"/>
      <c r="T48" s="24"/>
      <c r="U48" s="41"/>
      <c r="V48" s="24"/>
      <c r="W48" s="24"/>
      <c r="X48" s="41">
        <f t="shared" si="56"/>
        <v>33288.057000000001</v>
      </c>
      <c r="Y48" s="41">
        <f t="shared" ref="Y48:Y52" si="58">K48+M48+O48+Q48+U48+W48+S48+X48</f>
        <v>366168.62699999998</v>
      </c>
      <c r="Z48" s="71">
        <v>1</v>
      </c>
      <c r="AA48" s="41">
        <f t="shared" ref="AA48:AA52" si="59">Y48*Z48</f>
        <v>366168.62699999998</v>
      </c>
      <c r="AB48" s="72">
        <v>1</v>
      </c>
      <c r="AC48" s="41">
        <f t="shared" si="50"/>
        <v>366168.62699999998</v>
      </c>
    </row>
    <row r="49" spans="1:29" s="65" customFormat="1" ht="13.9" customHeight="1" x14ac:dyDescent="0.2">
      <c r="A49" s="65">
        <v>17</v>
      </c>
      <c r="B49" s="85" t="s">
        <v>325</v>
      </c>
      <c r="C49" s="32"/>
      <c r="D49" s="59" t="s">
        <v>227</v>
      </c>
      <c r="E49" s="59">
        <v>4</v>
      </c>
      <c r="F49" s="59"/>
      <c r="G49" s="70" t="s">
        <v>395</v>
      </c>
      <c r="H49" s="65">
        <v>17697</v>
      </c>
      <c r="I49" s="27" t="s">
        <v>396</v>
      </c>
      <c r="J49" s="27" t="s">
        <v>393</v>
      </c>
      <c r="K49" s="92">
        <f t="shared" si="45"/>
        <v>260252.08199999997</v>
      </c>
      <c r="L49" s="24">
        <v>25</v>
      </c>
      <c r="M49" s="41">
        <f t="shared" si="57"/>
        <v>65063.020499999991</v>
      </c>
      <c r="N49" s="24"/>
      <c r="O49" s="24"/>
      <c r="Q49" s="79"/>
      <c r="R49" s="24"/>
      <c r="S49" s="41"/>
      <c r="T49" s="24"/>
      <c r="U49" s="41"/>
      <c r="V49" s="24"/>
      <c r="W49" s="24"/>
      <c r="X49" s="41">
        <f>(K49+M49)*10/100</f>
        <v>32531.510249999999</v>
      </c>
      <c r="Y49" s="41">
        <f t="shared" si="58"/>
        <v>357846.61274999997</v>
      </c>
      <c r="Z49" s="71">
        <v>1</v>
      </c>
      <c r="AA49" s="41">
        <f t="shared" si="59"/>
        <v>357846.61274999997</v>
      </c>
      <c r="AB49" s="72">
        <v>1</v>
      </c>
      <c r="AC49" s="41">
        <f t="shared" si="50"/>
        <v>357846.61274999997</v>
      </c>
    </row>
    <row r="50" spans="1:29" s="65" customFormat="1" ht="13.9" customHeight="1" x14ac:dyDescent="0.2">
      <c r="A50" s="65">
        <v>18</v>
      </c>
      <c r="B50" s="85" t="s">
        <v>352</v>
      </c>
      <c r="C50" s="32"/>
      <c r="D50" s="59" t="s">
        <v>227</v>
      </c>
      <c r="E50" s="59">
        <v>4</v>
      </c>
      <c r="F50" s="59"/>
      <c r="G50" s="32" t="s">
        <v>398</v>
      </c>
      <c r="H50" s="86" t="s">
        <v>351</v>
      </c>
      <c r="I50" s="32" t="s">
        <v>348</v>
      </c>
      <c r="J50" s="27" t="s">
        <v>393</v>
      </c>
      <c r="K50" s="92">
        <f t="shared" ref="K50" si="60">H50*I50*J50</f>
        <v>266319.50400000002</v>
      </c>
      <c r="L50" s="24">
        <v>25</v>
      </c>
      <c r="M50" s="41">
        <f t="shared" ref="M50" si="61">K50*25/100</f>
        <v>66579.876000000004</v>
      </c>
      <c r="N50" s="24"/>
      <c r="O50" s="24"/>
      <c r="Q50" s="79"/>
      <c r="R50" s="24"/>
      <c r="S50" s="41"/>
      <c r="T50" s="24"/>
      <c r="U50" s="41"/>
      <c r="V50" s="24"/>
      <c r="W50" s="24"/>
      <c r="X50" s="41">
        <f>(K50+M50)*10/100</f>
        <v>33289.937999999995</v>
      </c>
      <c r="Y50" s="41">
        <f t="shared" ref="Y50" si="62">K50+M50+O50+Q50+U50+W50+S50+X50</f>
        <v>366189.31799999997</v>
      </c>
      <c r="Z50" s="71">
        <v>0.25</v>
      </c>
      <c r="AA50" s="41">
        <f t="shared" ref="AA50" si="63">Y50*Z50</f>
        <v>91547.329499999993</v>
      </c>
      <c r="AB50" s="72">
        <v>1</v>
      </c>
      <c r="AC50" s="41">
        <f t="shared" si="50"/>
        <v>91547.329499999993</v>
      </c>
    </row>
    <row r="51" spans="1:29" s="65" customFormat="1" ht="13.9" customHeight="1" x14ac:dyDescent="0.2">
      <c r="A51" s="65">
        <v>19</v>
      </c>
      <c r="B51" s="146" t="s">
        <v>321</v>
      </c>
      <c r="C51" s="49"/>
      <c r="D51" s="59" t="s">
        <v>227</v>
      </c>
      <c r="E51" s="59">
        <v>4</v>
      </c>
      <c r="F51" s="59"/>
      <c r="G51" s="32" t="s">
        <v>380</v>
      </c>
      <c r="H51" s="65">
        <v>17697</v>
      </c>
      <c r="I51" s="49">
        <v>4.4000000000000004</v>
      </c>
      <c r="J51" s="27" t="s">
        <v>393</v>
      </c>
      <c r="K51" s="92">
        <f t="shared" ref="K51" si="64">H51*I51*J51</f>
        <v>266304.45600000001</v>
      </c>
      <c r="L51" s="24">
        <v>25</v>
      </c>
      <c r="M51" s="41">
        <f t="shared" ref="M51" si="65">K51*25/100</f>
        <v>66576.114000000001</v>
      </c>
      <c r="N51" s="24"/>
      <c r="O51" s="24"/>
      <c r="P51" s="65">
        <v>20</v>
      </c>
      <c r="Q51" s="68">
        <f>H51*P51/100</f>
        <v>3539.4</v>
      </c>
      <c r="R51" s="24"/>
      <c r="S51" s="41"/>
      <c r="T51" s="24"/>
      <c r="U51" s="41"/>
      <c r="V51" s="24"/>
      <c r="W51" s="24"/>
      <c r="X51" s="41">
        <f>(K51+M51)*10/100</f>
        <v>33288.057000000001</v>
      </c>
      <c r="Y51" s="41">
        <f t="shared" ref="Y51" si="66">K51+M51+O51+Q51+U51+W51+S51+X51</f>
        <v>369708.027</v>
      </c>
      <c r="Z51" s="71">
        <v>1</v>
      </c>
      <c r="AA51" s="41">
        <f t="shared" ref="AA51" si="67">Y51*Z51</f>
        <v>369708.027</v>
      </c>
      <c r="AB51" s="72">
        <v>1</v>
      </c>
      <c r="AC51" s="41">
        <f t="shared" si="50"/>
        <v>369708.027</v>
      </c>
    </row>
    <row r="52" spans="1:29" s="65" customFormat="1" ht="13.9" customHeight="1" x14ac:dyDescent="0.2">
      <c r="A52" s="65">
        <v>20</v>
      </c>
      <c r="B52" s="85" t="s">
        <v>337</v>
      </c>
      <c r="C52" s="32"/>
      <c r="D52" s="59" t="s">
        <v>227</v>
      </c>
      <c r="E52" s="59">
        <v>4</v>
      </c>
      <c r="F52" s="59"/>
      <c r="G52" s="32" t="s">
        <v>407</v>
      </c>
      <c r="H52" s="65">
        <v>17697</v>
      </c>
      <c r="I52" s="49">
        <v>4.7699999999999996</v>
      </c>
      <c r="J52" s="27" t="s">
        <v>393</v>
      </c>
      <c r="K52" s="92">
        <f t="shared" si="45"/>
        <v>288698.23979999998</v>
      </c>
      <c r="L52" s="24">
        <v>25</v>
      </c>
      <c r="M52" s="41">
        <f t="shared" ref="M52" si="68">K52*L52/100</f>
        <v>72174.559949999995</v>
      </c>
      <c r="N52" s="24"/>
      <c r="O52" s="41"/>
      <c r="P52" s="24"/>
      <c r="Q52" s="41"/>
      <c r="R52" s="24"/>
      <c r="S52" s="24"/>
      <c r="T52" s="24"/>
      <c r="U52" s="24"/>
      <c r="V52" s="41"/>
      <c r="W52" s="41"/>
      <c r="X52" s="41">
        <f>(K52+M52)*10/100</f>
        <v>36087.279974999998</v>
      </c>
      <c r="Y52" s="41">
        <f t="shared" si="58"/>
        <v>396960.07972500002</v>
      </c>
      <c r="Z52" s="40">
        <v>0.5</v>
      </c>
      <c r="AA52" s="41">
        <f t="shared" si="59"/>
        <v>198480.03986250001</v>
      </c>
      <c r="AB52" s="72">
        <v>1</v>
      </c>
      <c r="AC52" s="41">
        <f t="shared" si="50"/>
        <v>198480.03986250001</v>
      </c>
    </row>
    <row r="53" spans="1:29" s="24" customFormat="1" x14ac:dyDescent="0.2">
      <c r="B53" s="87" t="s">
        <v>19</v>
      </c>
      <c r="C53" s="32"/>
      <c r="D53" s="59"/>
      <c r="E53" s="59"/>
      <c r="F53" s="59"/>
      <c r="G53" s="32"/>
      <c r="H53" s="79"/>
      <c r="I53" s="27"/>
      <c r="J53" s="27"/>
      <c r="K53" s="28">
        <f>SUM(K33:K52)</f>
        <v>5913805.9967999998</v>
      </c>
      <c r="L53" s="28"/>
      <c r="M53" s="28">
        <f t="shared" ref="M53:AA53" si="69">SUM(M33:M52)</f>
        <v>1478451.4992</v>
      </c>
      <c r="N53" s="28"/>
      <c r="O53" s="28">
        <f t="shared" si="69"/>
        <v>8848.5</v>
      </c>
      <c r="P53" s="28"/>
      <c r="Q53" s="28">
        <f t="shared" si="69"/>
        <v>48489.780000000006</v>
      </c>
      <c r="R53" s="28"/>
      <c r="S53" s="28">
        <f t="shared" si="69"/>
        <v>70788.800000000003</v>
      </c>
      <c r="T53" s="28">
        <f t="shared" si="69"/>
        <v>0</v>
      </c>
      <c r="U53" s="28">
        <f t="shared" si="69"/>
        <v>0</v>
      </c>
      <c r="V53" s="28">
        <f t="shared" si="69"/>
        <v>0</v>
      </c>
      <c r="W53" s="28">
        <f t="shared" si="69"/>
        <v>0</v>
      </c>
      <c r="X53" s="28">
        <f t="shared" si="69"/>
        <v>739225.74959999998</v>
      </c>
      <c r="Y53" s="28">
        <f t="shared" si="69"/>
        <v>8259610.325600001</v>
      </c>
      <c r="Z53" s="29">
        <f t="shared" si="69"/>
        <v>14.5</v>
      </c>
      <c r="AA53" s="28">
        <f t="shared" si="69"/>
        <v>6017423.8389437487</v>
      </c>
      <c r="AB53" s="28"/>
      <c r="AC53" s="28">
        <f>SUM(AC33:AC52)</f>
        <v>6017423.8389437487</v>
      </c>
    </row>
    <row r="54" spans="1:29" s="24" customFormat="1" x14ac:dyDescent="0.2">
      <c r="A54" s="220" t="s">
        <v>416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13"/>
      <c r="AC54" s="213"/>
    </row>
    <row r="55" spans="1:29" s="24" customFormat="1" x14ac:dyDescent="0.2">
      <c r="A55" s="24">
        <v>1</v>
      </c>
      <c r="B55" s="85" t="s">
        <v>162</v>
      </c>
      <c r="C55" s="49"/>
      <c r="D55" s="59" t="s">
        <v>227</v>
      </c>
      <c r="E55" s="59">
        <v>4</v>
      </c>
      <c r="F55" s="59"/>
      <c r="G55" s="32" t="s">
        <v>380</v>
      </c>
      <c r="H55" s="65">
        <v>17697</v>
      </c>
      <c r="I55" s="49">
        <v>4.4000000000000004</v>
      </c>
      <c r="J55" s="27" t="s">
        <v>393</v>
      </c>
      <c r="K55" s="92">
        <f t="shared" ref="K55" si="70">H55*I55*J55</f>
        <v>266304.45600000001</v>
      </c>
      <c r="L55" s="24">
        <v>25</v>
      </c>
      <c r="M55" s="41">
        <f>K55*25/100</f>
        <v>66576.114000000001</v>
      </c>
      <c r="N55" s="69"/>
      <c r="O55" s="69"/>
      <c r="P55" s="69"/>
      <c r="Q55" s="41"/>
      <c r="R55" s="41"/>
      <c r="S55" s="41"/>
      <c r="T55" s="69"/>
      <c r="U55" s="89">
        <f>H55*T55/100</f>
        <v>0</v>
      </c>
      <c r="V55" s="69"/>
      <c r="W55" s="69"/>
      <c r="X55" s="41">
        <f t="shared" ref="X55" si="71">(K55+M55)*10/100</f>
        <v>33288.057000000001</v>
      </c>
      <c r="Y55" s="41">
        <f t="shared" ref="Y55" si="72">K55+M55+O55+Q55+U55+W55+S55+X55</f>
        <v>366168.62699999998</v>
      </c>
      <c r="Z55" s="71">
        <v>0.25</v>
      </c>
      <c r="AA55" s="41">
        <f>Y55*Z55</f>
        <v>91542.156749999995</v>
      </c>
      <c r="AB55" s="72">
        <v>1</v>
      </c>
      <c r="AC55" s="41">
        <f>AA55*AB55</f>
        <v>91542.156749999995</v>
      </c>
    </row>
    <row r="56" spans="1:29" s="24" customFormat="1" x14ac:dyDescent="0.2">
      <c r="B56" s="87" t="s">
        <v>19</v>
      </c>
      <c r="C56" s="32"/>
      <c r="D56" s="59"/>
      <c r="E56" s="59"/>
      <c r="F56" s="59"/>
      <c r="G56" s="32"/>
      <c r="H56" s="79"/>
      <c r="I56" s="27"/>
      <c r="J56" s="27"/>
      <c r="K56" s="28">
        <f>SUM(K55:K55)</f>
        <v>266304.45600000001</v>
      </c>
      <c r="L56" s="28"/>
      <c r="M56" s="28">
        <f>SUM(M55:M55)</f>
        <v>66576.114000000001</v>
      </c>
      <c r="N56" s="28"/>
      <c r="O56" s="28">
        <f>SUM(O55:O55)</f>
        <v>0</v>
      </c>
      <c r="P56" s="28"/>
      <c r="Q56" s="28">
        <f>SUM(Q55:Q55)</f>
        <v>0</v>
      </c>
      <c r="R56" s="28"/>
      <c r="S56" s="28">
        <f>SUM(S55:S55)</f>
        <v>0</v>
      </c>
      <c r="T56" s="28"/>
      <c r="U56" s="28">
        <f>SUM(U55:U55)</f>
        <v>0</v>
      </c>
      <c r="V56" s="28"/>
      <c r="W56" s="28">
        <f>SUM(W55:W55)</f>
        <v>0</v>
      </c>
      <c r="X56" s="28">
        <f>SUM(X55:X55)</f>
        <v>33288.057000000001</v>
      </c>
      <c r="Y56" s="28">
        <f>SUM(Y55:Y55)</f>
        <v>366168.62699999998</v>
      </c>
      <c r="Z56" s="29">
        <f>SUM(Z55:Z55)</f>
        <v>0.25</v>
      </c>
      <c r="AA56" s="29">
        <f t="shared" ref="AA56:AC56" si="73">SUM(AA55:AA55)</f>
        <v>91542.156749999995</v>
      </c>
      <c r="AB56" s="29"/>
      <c r="AC56" s="29">
        <f t="shared" si="73"/>
        <v>91542.156749999995</v>
      </c>
    </row>
    <row r="57" spans="1:29" s="24" customFormat="1" x14ac:dyDescent="0.2">
      <c r="A57" s="220" t="s">
        <v>145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66"/>
      <c r="AC57" s="66"/>
    </row>
    <row r="58" spans="1:29" s="24" customFormat="1" x14ac:dyDescent="0.2">
      <c r="A58" s="24">
        <v>1</v>
      </c>
      <c r="B58" s="85" t="s">
        <v>69</v>
      </c>
      <c r="C58" s="32"/>
      <c r="D58" s="59" t="s">
        <v>241</v>
      </c>
      <c r="E58" s="59">
        <v>3</v>
      </c>
      <c r="F58" s="59"/>
      <c r="G58" s="32" t="s">
        <v>417</v>
      </c>
      <c r="H58" s="86" t="s">
        <v>43</v>
      </c>
      <c r="I58" s="32" t="s">
        <v>305</v>
      </c>
      <c r="J58" s="27" t="s">
        <v>393</v>
      </c>
      <c r="K58" s="92">
        <f t="shared" ref="K58:K59" si="74">H58*I58*J58</f>
        <v>326828.196</v>
      </c>
      <c r="L58" s="24">
        <v>25</v>
      </c>
      <c r="M58" s="41">
        <f>K58*25/100</f>
        <v>81707.048999999999</v>
      </c>
      <c r="N58" s="69"/>
      <c r="O58" s="69"/>
      <c r="P58" s="69"/>
      <c r="Q58" s="41"/>
      <c r="R58" s="41"/>
      <c r="S58" s="41"/>
      <c r="T58" s="69"/>
      <c r="U58" s="89">
        <f>H58*T58/100</f>
        <v>0</v>
      </c>
      <c r="V58" s="69"/>
      <c r="W58" s="69"/>
      <c r="X58" s="41">
        <f t="shared" ref="X58:X59" si="75">(K58+M58)*10/100</f>
        <v>40853.5245</v>
      </c>
      <c r="Y58" s="41">
        <f t="shared" ref="Y58:Y59" si="76">K58+M58+O58+Q58+U58+W58+S58+X58</f>
        <v>449388.76949999999</v>
      </c>
      <c r="Z58" s="71">
        <v>0.25</v>
      </c>
      <c r="AA58" s="41">
        <f>Y58*Z58</f>
        <v>112347.192375</v>
      </c>
      <c r="AB58" s="72">
        <v>1</v>
      </c>
      <c r="AC58" s="41">
        <f>AA58*AB58</f>
        <v>112347.192375</v>
      </c>
    </row>
    <row r="59" spans="1:29" s="65" customFormat="1" x14ac:dyDescent="0.2">
      <c r="A59" s="65">
        <v>2</v>
      </c>
      <c r="B59" s="85" t="s">
        <v>70</v>
      </c>
      <c r="C59" s="32"/>
      <c r="D59" s="59" t="s">
        <v>227</v>
      </c>
      <c r="E59" s="59">
        <v>4</v>
      </c>
      <c r="F59" s="59"/>
      <c r="G59" s="32" t="s">
        <v>417</v>
      </c>
      <c r="H59" s="65">
        <v>17697</v>
      </c>
      <c r="I59" s="32" t="s">
        <v>304</v>
      </c>
      <c r="J59" s="27" t="s">
        <v>393</v>
      </c>
      <c r="K59" s="92">
        <f t="shared" si="74"/>
        <v>288698.23979999998</v>
      </c>
      <c r="L59" s="24">
        <v>25</v>
      </c>
      <c r="M59" s="41">
        <f>K59*25/100</f>
        <v>72174.559949999995</v>
      </c>
      <c r="T59" s="24">
        <v>200</v>
      </c>
      <c r="U59" s="41">
        <f>H59*T59/100</f>
        <v>35394</v>
      </c>
      <c r="X59" s="41">
        <f t="shared" si="75"/>
        <v>36087.279974999998</v>
      </c>
      <c r="Y59" s="41">
        <f t="shared" si="76"/>
        <v>432354.07972500002</v>
      </c>
      <c r="Z59" s="80">
        <v>1</v>
      </c>
      <c r="AA59" s="41">
        <f>Y59*Z59</f>
        <v>432354.07972500002</v>
      </c>
      <c r="AB59" s="72">
        <v>1</v>
      </c>
      <c r="AC59" s="41">
        <f>AA59*AB59</f>
        <v>432354.07972500002</v>
      </c>
    </row>
    <row r="60" spans="1:29" s="24" customFormat="1" x14ac:dyDescent="0.2">
      <c r="B60" s="87" t="s">
        <v>19</v>
      </c>
      <c r="C60" s="32"/>
      <c r="D60" s="59"/>
      <c r="E60" s="59"/>
      <c r="F60" s="59"/>
      <c r="G60" s="32"/>
      <c r="H60" s="79"/>
      <c r="I60" s="27"/>
      <c r="J60" s="27"/>
      <c r="K60" s="28">
        <f>SUM(K58:K59)</f>
        <v>615526.43579999998</v>
      </c>
      <c r="L60" s="28"/>
      <c r="M60" s="28">
        <f>SUM(M58:M59)</f>
        <v>153881.60894999999</v>
      </c>
      <c r="N60" s="28"/>
      <c r="O60" s="28">
        <f>SUM(O58:O59)</f>
        <v>0</v>
      </c>
      <c r="P60" s="28"/>
      <c r="Q60" s="28">
        <f>SUM(Q58:Q59)</f>
        <v>0</v>
      </c>
      <c r="R60" s="28"/>
      <c r="S60" s="28">
        <f>SUM(S58:S59)</f>
        <v>0</v>
      </c>
      <c r="T60" s="28"/>
      <c r="U60" s="28">
        <f>SUM(U58:U59)</f>
        <v>35394</v>
      </c>
      <c r="V60" s="28"/>
      <c r="W60" s="28">
        <f>SUM(W58:W59)</f>
        <v>0</v>
      </c>
      <c r="X60" s="28">
        <f>SUM(X58:X59)</f>
        <v>76940.804474999997</v>
      </c>
      <c r="Y60" s="28">
        <f>SUM(Y58:Y59)</f>
        <v>881742.84922500001</v>
      </c>
      <c r="Z60" s="29">
        <f>SUM(Z58:Z59)</f>
        <v>1.25</v>
      </c>
      <c r="AA60" s="28">
        <f>SUM(AA58:AA59)</f>
        <v>544701.27210000006</v>
      </c>
      <c r="AB60" s="28"/>
      <c r="AC60" s="28">
        <f>SUM(AC58:AC59)</f>
        <v>544701.27210000006</v>
      </c>
    </row>
    <row r="61" spans="1:29" s="24" customFormat="1" x14ac:dyDescent="0.2">
      <c r="A61" s="220" t="s">
        <v>206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66"/>
      <c r="AC61" s="66"/>
    </row>
    <row r="62" spans="1:29" s="24" customFormat="1" x14ac:dyDescent="0.2">
      <c r="A62" s="24">
        <v>1</v>
      </c>
      <c r="B62" s="85" t="s">
        <v>69</v>
      </c>
      <c r="C62" s="32"/>
      <c r="D62" s="59" t="s">
        <v>241</v>
      </c>
      <c r="E62" s="59">
        <v>3</v>
      </c>
      <c r="F62" s="59"/>
      <c r="G62" s="32" t="s">
        <v>418</v>
      </c>
      <c r="H62" s="86" t="s">
        <v>43</v>
      </c>
      <c r="I62" s="32" t="s">
        <v>306</v>
      </c>
      <c r="J62" s="27" t="s">
        <v>393</v>
      </c>
      <c r="K62" s="92">
        <f t="shared" ref="K62:K63" si="77">H62*I62*J62</f>
        <v>326828.196</v>
      </c>
      <c r="L62" s="24">
        <v>25</v>
      </c>
      <c r="M62" s="41">
        <f>K62*25/100</f>
        <v>81707.048999999999</v>
      </c>
      <c r="N62" s="69"/>
      <c r="O62" s="69"/>
      <c r="P62" s="69"/>
      <c r="Q62" s="41"/>
      <c r="R62" s="41"/>
      <c r="S62" s="41"/>
      <c r="T62" s="69"/>
      <c r="U62" s="89">
        <f>H62*T62/100</f>
        <v>0</v>
      </c>
      <c r="V62" s="69"/>
      <c r="W62" s="69"/>
      <c r="X62" s="41">
        <f t="shared" ref="X62:X63" si="78">(K62+M62)*10/100</f>
        <v>40853.5245</v>
      </c>
      <c r="Y62" s="41">
        <f t="shared" ref="Y62:Y63" si="79">K62+M62+O62+Q62+U62+W62+S62+X62</f>
        <v>449388.76949999999</v>
      </c>
      <c r="Z62" s="71">
        <v>0.25</v>
      </c>
      <c r="AA62" s="41">
        <f>Y62*Z62</f>
        <v>112347.192375</v>
      </c>
      <c r="AB62" s="72">
        <v>1</v>
      </c>
      <c r="AC62" s="41">
        <f>AA62*AB62</f>
        <v>112347.192375</v>
      </c>
    </row>
    <row r="63" spans="1:29" s="65" customFormat="1" x14ac:dyDescent="0.2">
      <c r="A63" s="65">
        <v>2</v>
      </c>
      <c r="B63" s="85" t="s">
        <v>70</v>
      </c>
      <c r="C63" s="32"/>
      <c r="D63" s="59" t="s">
        <v>227</v>
      </c>
      <c r="E63" s="59">
        <v>4</v>
      </c>
      <c r="F63" s="59"/>
      <c r="G63" s="32" t="s">
        <v>418</v>
      </c>
      <c r="H63" s="65">
        <v>17697</v>
      </c>
      <c r="I63" s="27" t="s">
        <v>304</v>
      </c>
      <c r="J63" s="27" t="s">
        <v>393</v>
      </c>
      <c r="K63" s="92">
        <f t="shared" si="77"/>
        <v>288698.23979999998</v>
      </c>
      <c r="L63" s="24">
        <v>25</v>
      </c>
      <c r="M63" s="41">
        <f>K63*25/100</f>
        <v>72174.559949999995</v>
      </c>
      <c r="T63" s="24">
        <v>200</v>
      </c>
      <c r="U63" s="41">
        <f>H63*T63/100</f>
        <v>35394</v>
      </c>
      <c r="X63" s="41">
        <f t="shared" si="78"/>
        <v>36087.279974999998</v>
      </c>
      <c r="Y63" s="41">
        <f t="shared" si="79"/>
        <v>432354.07972500002</v>
      </c>
      <c r="Z63" s="80">
        <v>1</v>
      </c>
      <c r="AA63" s="41">
        <f>Y63*Z63</f>
        <v>432354.07972500002</v>
      </c>
      <c r="AB63" s="72">
        <v>1</v>
      </c>
      <c r="AC63" s="41">
        <f>AA63*AB63</f>
        <v>432354.07972500002</v>
      </c>
    </row>
    <row r="64" spans="1:29" s="24" customFormat="1" x14ac:dyDescent="0.2">
      <c r="B64" s="87" t="s">
        <v>19</v>
      </c>
      <c r="C64" s="32"/>
      <c r="D64" s="59"/>
      <c r="E64" s="59"/>
      <c r="F64" s="59"/>
      <c r="G64" s="32"/>
      <c r="H64" s="79"/>
      <c r="I64" s="27"/>
      <c r="J64" s="27"/>
      <c r="K64" s="28">
        <f>SUM(K62:K63)</f>
        <v>615526.43579999998</v>
      </c>
      <c r="L64" s="28"/>
      <c r="M64" s="28">
        <f>SUM(M62:M63)</f>
        <v>153881.60894999999</v>
      </c>
      <c r="N64" s="28"/>
      <c r="O64" s="28">
        <f>SUM(O62:O63)</f>
        <v>0</v>
      </c>
      <c r="P64" s="28"/>
      <c r="Q64" s="28">
        <f>SUM(Q62:Q63)</f>
        <v>0</v>
      </c>
      <c r="R64" s="28"/>
      <c r="S64" s="28">
        <f>SUM(S62:S63)</f>
        <v>0</v>
      </c>
      <c r="T64" s="28"/>
      <c r="U64" s="28">
        <f>SUM(U62:U63)</f>
        <v>35394</v>
      </c>
      <c r="V64" s="28"/>
      <c r="W64" s="28">
        <f>SUM(W62:W63)</f>
        <v>0</v>
      </c>
      <c r="X64" s="28">
        <f>SUM(X62:X63)</f>
        <v>76940.804474999997</v>
      </c>
      <c r="Y64" s="28">
        <f>SUM(Y62:Y63)</f>
        <v>881742.84922500001</v>
      </c>
      <c r="Z64" s="84">
        <f>SUM(Z62:Z63)</f>
        <v>1.25</v>
      </c>
      <c r="AA64" s="28">
        <f>SUM(AA62:AA63)</f>
        <v>544701.27210000006</v>
      </c>
      <c r="AB64" s="28"/>
      <c r="AC64" s="28">
        <f>SUM(AC62:AC63)</f>
        <v>544701.27210000006</v>
      </c>
    </row>
    <row r="65" spans="1:29" s="24" customFormat="1" x14ac:dyDescent="0.2">
      <c r="A65" s="220" t="s">
        <v>205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66"/>
      <c r="AC65" s="66"/>
    </row>
    <row r="66" spans="1:29" s="24" customFormat="1" x14ac:dyDescent="0.2">
      <c r="A66" s="67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</row>
    <row r="67" spans="1:29" s="24" customFormat="1" x14ac:dyDescent="0.2">
      <c r="A67" s="24">
        <v>1</v>
      </c>
      <c r="B67" s="85" t="s">
        <v>69</v>
      </c>
      <c r="C67" s="32"/>
      <c r="D67" s="91" t="s">
        <v>241</v>
      </c>
      <c r="E67" s="59">
        <v>3</v>
      </c>
      <c r="F67" s="59"/>
      <c r="G67" s="32" t="s">
        <v>388</v>
      </c>
      <c r="H67" s="65">
        <v>17697</v>
      </c>
      <c r="I67" s="27" t="s">
        <v>419</v>
      </c>
      <c r="J67" s="27" t="s">
        <v>393</v>
      </c>
      <c r="K67" s="92">
        <f t="shared" ref="K67:K69" si="80">H67*I67*J67</f>
        <v>318960.10979999998</v>
      </c>
      <c r="L67" s="69">
        <v>25</v>
      </c>
      <c r="M67" s="92">
        <f t="shared" ref="M67" si="81">K67*25/100</f>
        <v>79740.027449999994</v>
      </c>
      <c r="N67" s="69"/>
      <c r="O67" s="69"/>
      <c r="P67" s="69"/>
      <c r="Q67" s="41"/>
      <c r="R67" s="41"/>
      <c r="S67" s="41"/>
      <c r="U67" s="41"/>
      <c r="V67" s="69"/>
      <c r="W67" s="69"/>
      <c r="X67" s="41">
        <f t="shared" ref="X67" si="82">(K67+M67)*10/100</f>
        <v>39870.013724999997</v>
      </c>
      <c r="Y67" s="41">
        <f t="shared" ref="Y67" si="83">K67+M67+O67+Q67+U67+W67+S67+X67</f>
        <v>438570.150975</v>
      </c>
      <c r="Z67" s="71">
        <v>0.25</v>
      </c>
      <c r="AA67" s="41">
        <f t="shared" ref="AA67:AA68" si="84">Y67*Z67</f>
        <v>109642.53774375</v>
      </c>
      <c r="AB67" s="72">
        <v>1</v>
      </c>
      <c r="AC67" s="41">
        <f>AA67*AB67</f>
        <v>109642.53774375</v>
      </c>
    </row>
    <row r="68" spans="1:29" s="24" customFormat="1" x14ac:dyDescent="0.2">
      <c r="A68" s="24">
        <v>2</v>
      </c>
      <c r="B68" s="85" t="s">
        <v>70</v>
      </c>
      <c r="C68" s="32"/>
      <c r="D68" s="59" t="s">
        <v>227</v>
      </c>
      <c r="E68" s="59">
        <v>4</v>
      </c>
      <c r="F68" s="59"/>
      <c r="G68" s="32" t="s">
        <v>388</v>
      </c>
      <c r="H68" s="65">
        <v>17697</v>
      </c>
      <c r="I68" s="27" t="s">
        <v>350</v>
      </c>
      <c r="J68" s="27" t="s">
        <v>393</v>
      </c>
      <c r="K68" s="92">
        <f t="shared" si="80"/>
        <v>284461.57800000004</v>
      </c>
      <c r="L68" s="69">
        <v>25</v>
      </c>
      <c r="M68" s="92">
        <f t="shared" ref="M68" si="85">K68*25/100</f>
        <v>71115.394500000009</v>
      </c>
      <c r="N68" s="69"/>
      <c r="O68" s="69"/>
      <c r="P68" s="69"/>
      <c r="Q68" s="41"/>
      <c r="R68" s="41"/>
      <c r="S68" s="41"/>
      <c r="T68" s="24">
        <v>200</v>
      </c>
      <c r="U68" s="41">
        <f>H68*T68/100</f>
        <v>35394</v>
      </c>
      <c r="V68" s="69"/>
      <c r="W68" s="69"/>
      <c r="X68" s="41">
        <f t="shared" ref="X68" si="86">(K68+M68)*10/100</f>
        <v>35557.697250000005</v>
      </c>
      <c r="Y68" s="41">
        <f t="shared" ref="Y68" si="87">K68+M68+O68+Q68+U68+W68+S68+X68</f>
        <v>426528.66975000006</v>
      </c>
      <c r="Z68" s="71">
        <v>1</v>
      </c>
      <c r="AA68" s="41">
        <f t="shared" si="84"/>
        <v>426528.66975000006</v>
      </c>
      <c r="AB68" s="72">
        <v>1</v>
      </c>
      <c r="AC68" s="41">
        <f>AA68*AB68</f>
        <v>426528.66975000006</v>
      </c>
    </row>
    <row r="69" spans="1:29" s="24" customFormat="1" x14ac:dyDescent="0.2">
      <c r="A69" s="24">
        <v>3</v>
      </c>
      <c r="B69" s="85" t="s">
        <v>70</v>
      </c>
      <c r="C69" s="32"/>
      <c r="D69" s="59" t="s">
        <v>227</v>
      </c>
      <c r="E69" s="59">
        <v>4</v>
      </c>
      <c r="F69" s="59"/>
      <c r="G69" s="32" t="s">
        <v>420</v>
      </c>
      <c r="H69" s="65">
        <v>17697</v>
      </c>
      <c r="I69" s="27" t="s">
        <v>334</v>
      </c>
      <c r="J69" s="27" t="s">
        <v>393</v>
      </c>
      <c r="K69" s="92">
        <f t="shared" si="80"/>
        <v>254804.94539999997</v>
      </c>
      <c r="L69" s="69">
        <v>25</v>
      </c>
      <c r="M69" s="92">
        <f t="shared" ref="M69" si="88">K69*25/100</f>
        <v>63701.236349999992</v>
      </c>
      <c r="N69" s="69"/>
      <c r="O69" s="69"/>
      <c r="P69" s="69"/>
      <c r="Q69" s="41"/>
      <c r="R69" s="41"/>
      <c r="S69" s="41"/>
      <c r="T69" s="24">
        <v>200</v>
      </c>
      <c r="U69" s="41">
        <f>H69*T69/100</f>
        <v>35394</v>
      </c>
      <c r="V69" s="69"/>
      <c r="W69" s="69"/>
      <c r="X69" s="41">
        <f t="shared" ref="X69" si="89">(K69+M69)*10/100</f>
        <v>31850.618175</v>
      </c>
      <c r="Y69" s="41">
        <f t="shared" ref="Y69" si="90">K69+M69+O69+Q69+U69+W69+S69+X69</f>
        <v>385750.799925</v>
      </c>
      <c r="Z69" s="71">
        <v>1</v>
      </c>
      <c r="AA69" s="41">
        <f t="shared" ref="AA69" si="91">Y69*Z69</f>
        <v>385750.799925</v>
      </c>
      <c r="AB69" s="72">
        <v>1</v>
      </c>
      <c r="AC69" s="41">
        <f>AA69*AB69</f>
        <v>385750.799925</v>
      </c>
    </row>
    <row r="70" spans="1:29" s="24" customFormat="1" x14ac:dyDescent="0.2">
      <c r="B70" s="87" t="s">
        <v>19</v>
      </c>
      <c r="C70" s="32"/>
      <c r="D70" s="59"/>
      <c r="E70" s="59"/>
      <c r="F70" s="59"/>
      <c r="G70" s="32"/>
      <c r="H70" s="79"/>
      <c r="I70" s="27"/>
      <c r="J70" s="27"/>
      <c r="K70" s="28">
        <f t="shared" ref="K70" si="92">SUM(K67:K69)</f>
        <v>858226.63319999992</v>
      </c>
      <c r="L70" s="28"/>
      <c r="M70" s="28">
        <f t="shared" ref="M70" si="93">SUM(M67:M69)</f>
        <v>214556.65829999998</v>
      </c>
      <c r="N70" s="28">
        <f t="shared" ref="N70" si="94">SUM(N67:N69)</f>
        <v>0</v>
      </c>
      <c r="O70" s="28">
        <f t="shared" ref="O70" si="95">SUM(O67:O69)</f>
        <v>0</v>
      </c>
      <c r="P70" s="28">
        <f t="shared" ref="P70" si="96">SUM(P67:P69)</f>
        <v>0</v>
      </c>
      <c r="Q70" s="28">
        <f t="shared" ref="Q70" si="97">SUM(Q67:Q69)</f>
        <v>0</v>
      </c>
      <c r="R70" s="28">
        <f t="shared" ref="R70" si="98">SUM(R67:R69)</f>
        <v>0</v>
      </c>
      <c r="S70" s="28">
        <f t="shared" ref="S70" si="99">SUM(S67:S69)</f>
        <v>0</v>
      </c>
      <c r="T70" s="28">
        <f t="shared" ref="T70" si="100">SUM(T67:T69)</f>
        <v>400</v>
      </c>
      <c r="U70" s="28">
        <f t="shared" ref="U70" si="101">SUM(U67:U69)</f>
        <v>70788</v>
      </c>
      <c r="V70" s="28">
        <f t="shared" ref="V70" si="102">SUM(V67:V69)</f>
        <v>0</v>
      </c>
      <c r="W70" s="28">
        <f t="shared" ref="W70:X70" si="103">SUM(W67:W69)</f>
        <v>0</v>
      </c>
      <c r="X70" s="28">
        <f t="shared" si="103"/>
        <v>107278.32914999999</v>
      </c>
      <c r="Y70" s="28">
        <f>SUM(Y67:Y69)</f>
        <v>1250849.6206499999</v>
      </c>
      <c r="Z70" s="84">
        <f>SUM(Z67:Z69)</f>
        <v>2.25</v>
      </c>
      <c r="AA70" s="28">
        <f>SUM(AA67:AA69)</f>
        <v>921922.00741875009</v>
      </c>
      <c r="AB70" s="28"/>
      <c r="AC70" s="28">
        <f>SUM(AC67:AC69)</f>
        <v>921922.00741875009</v>
      </c>
    </row>
    <row r="71" spans="1:29" s="93" customFormat="1" x14ac:dyDescent="0.2">
      <c r="B71" s="81" t="s">
        <v>141</v>
      </c>
      <c r="C71" s="94"/>
      <c r="G71" s="95"/>
      <c r="I71" s="50"/>
      <c r="J71" s="50"/>
      <c r="K71" s="96">
        <f>K25+K31+K53+K60+K64+K70+K14+K56</f>
        <v>12233089.690199997</v>
      </c>
      <c r="L71" s="96">
        <f t="shared" ref="L71:AC71" si="104">L25+L31+L53+L60+L64+L70+L14+L56</f>
        <v>50</v>
      </c>
      <c r="M71" s="96">
        <f t="shared" si="104"/>
        <v>3058272.4225499998</v>
      </c>
      <c r="N71" s="96">
        <f t="shared" si="104"/>
        <v>0</v>
      </c>
      <c r="O71" s="96">
        <f t="shared" si="104"/>
        <v>17697</v>
      </c>
      <c r="P71" s="96">
        <f t="shared" si="104"/>
        <v>0</v>
      </c>
      <c r="Q71" s="96">
        <f t="shared" si="104"/>
        <v>90962.580000000016</v>
      </c>
      <c r="R71" s="96">
        <f t="shared" si="104"/>
        <v>0</v>
      </c>
      <c r="S71" s="96">
        <f t="shared" si="104"/>
        <v>84946.400000000009</v>
      </c>
      <c r="T71" s="96">
        <f t="shared" si="104"/>
        <v>400</v>
      </c>
      <c r="U71" s="96">
        <f t="shared" si="104"/>
        <v>389334</v>
      </c>
      <c r="V71" s="96">
        <f t="shared" si="104"/>
        <v>0</v>
      </c>
      <c r="W71" s="96">
        <f t="shared" si="104"/>
        <v>0</v>
      </c>
      <c r="X71" s="96">
        <f t="shared" si="104"/>
        <v>1529136.2112749999</v>
      </c>
      <c r="Y71" s="96">
        <f t="shared" si="104"/>
        <v>17403438.304024998</v>
      </c>
      <c r="Z71" s="97">
        <f t="shared" si="104"/>
        <v>30.75</v>
      </c>
      <c r="AA71" s="96">
        <f>AA25+AA31+AA53+AA60+AA64+AA70+AA14+AA56</f>
        <v>12478893.415206248</v>
      </c>
      <c r="AB71" s="97"/>
      <c r="AC71" s="96">
        <f t="shared" si="104"/>
        <v>12478893.415206248</v>
      </c>
    </row>
    <row r="72" spans="1:29" s="65" customFormat="1" ht="9.6" customHeight="1" x14ac:dyDescent="0.2">
      <c r="A72" s="24"/>
      <c r="B72" s="81"/>
      <c r="C72" s="32"/>
      <c r="D72" s="59"/>
      <c r="E72" s="59"/>
      <c r="F72" s="59"/>
      <c r="G72" s="32"/>
      <c r="H72" s="79"/>
      <c r="I72" s="27"/>
      <c r="J72" s="27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29"/>
      <c r="Z72" s="74"/>
    </row>
    <row r="73" spans="1:29" s="65" customFormat="1" x14ac:dyDescent="0.2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 t="s">
        <v>45</v>
      </c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</row>
    <row r="74" spans="1:29" s="65" customFormat="1" ht="12.75" customHeight="1" x14ac:dyDescent="0.2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7" t="s">
        <v>74</v>
      </c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</row>
    <row r="75" spans="1:29" s="65" customFormat="1" ht="12.75" customHeight="1" x14ac:dyDescent="0.2">
      <c r="A75" s="65">
        <v>1</v>
      </c>
      <c r="B75" s="98" t="s">
        <v>150</v>
      </c>
      <c r="C75" s="82"/>
      <c r="D75" s="49" t="s">
        <v>230</v>
      </c>
      <c r="E75" s="49">
        <v>1</v>
      </c>
      <c r="F75" s="49"/>
      <c r="G75" s="36" t="s">
        <v>438</v>
      </c>
      <c r="H75" s="65">
        <v>17697</v>
      </c>
      <c r="I75" s="49">
        <v>3.73</v>
      </c>
      <c r="J75" s="49">
        <v>2.34</v>
      </c>
      <c r="K75" s="92">
        <f t="shared" ref="K75" si="105">H75*I75*J75</f>
        <v>154462.95539999998</v>
      </c>
      <c r="L75" s="69">
        <v>25</v>
      </c>
      <c r="M75" s="92">
        <f>K75*L75/100</f>
        <v>38615.738849999994</v>
      </c>
      <c r="X75" s="41">
        <f t="shared" ref="X75" si="106">(K75+M75)*10/100</f>
        <v>19307.869424999997</v>
      </c>
      <c r="Y75" s="41">
        <f t="shared" ref="Y75" si="107">K75+M75+O75+Q75+U75+W75+S75+X75</f>
        <v>212386.56367499998</v>
      </c>
      <c r="Z75" s="71">
        <v>0.5</v>
      </c>
      <c r="AA75" s="41">
        <f>Y75*Z75</f>
        <v>106193.28183749999</v>
      </c>
      <c r="AB75" s="72">
        <v>1</v>
      </c>
      <c r="AC75" s="41">
        <f>AA75*AB75</f>
        <v>106193.28183749999</v>
      </c>
    </row>
    <row r="76" spans="1:29" s="65" customFormat="1" ht="12.75" customHeight="1" x14ac:dyDescent="0.2">
      <c r="A76" s="93"/>
      <c r="B76" s="100" t="s">
        <v>19</v>
      </c>
      <c r="C76" s="94"/>
      <c r="D76" s="93"/>
      <c r="E76" s="93"/>
      <c r="F76" s="93"/>
      <c r="G76" s="95"/>
      <c r="H76" s="93"/>
      <c r="I76" s="50"/>
      <c r="J76" s="50"/>
      <c r="K76" s="96">
        <f>SUM(K75:K75)</f>
        <v>154462.95539999998</v>
      </c>
      <c r="L76" s="96"/>
      <c r="M76" s="96">
        <f>SUM(M75:M75)</f>
        <v>38615.738849999994</v>
      </c>
      <c r="N76" s="96"/>
      <c r="O76" s="96">
        <f>SUM(O75:O75)</f>
        <v>0</v>
      </c>
      <c r="P76" s="96"/>
      <c r="Q76" s="96">
        <f>SUM(Q75:Q75)</f>
        <v>0</v>
      </c>
      <c r="R76" s="96"/>
      <c r="S76" s="96">
        <f>SUM(S75:S75)</f>
        <v>0</v>
      </c>
      <c r="T76" s="96"/>
      <c r="U76" s="96">
        <f>SUM(U75:U75)</f>
        <v>0</v>
      </c>
      <c r="V76" s="96"/>
      <c r="W76" s="96">
        <f>SUM(W75:W75)</f>
        <v>0</v>
      </c>
      <c r="X76" s="96">
        <f>SUM(X75:X75)</f>
        <v>19307.869424999997</v>
      </c>
      <c r="Y76" s="96">
        <f>SUM(Y75:Y75)</f>
        <v>212386.56367499998</v>
      </c>
      <c r="Z76" s="101">
        <f>SUM(Z75:Z75)</f>
        <v>0.5</v>
      </c>
      <c r="AA76" s="96">
        <f>SUM(AA75:AA75)</f>
        <v>106193.28183749999</v>
      </c>
      <c r="AB76" s="28"/>
      <c r="AC76" s="28">
        <f>SUM(AC75:AC75)</f>
        <v>106193.28183749999</v>
      </c>
    </row>
    <row r="77" spans="1:29" s="65" customFormat="1" ht="12.75" customHeight="1" x14ac:dyDescent="0.2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7" t="s">
        <v>50</v>
      </c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</row>
    <row r="78" spans="1:29" s="102" customFormat="1" ht="13.9" customHeight="1" x14ac:dyDescent="0.2">
      <c r="A78" s="102">
        <v>1</v>
      </c>
      <c r="B78" s="103" t="s">
        <v>46</v>
      </c>
      <c r="C78" s="32"/>
      <c r="D78" s="82" t="s">
        <v>230</v>
      </c>
      <c r="E78" s="82">
        <v>4</v>
      </c>
      <c r="F78" s="82"/>
      <c r="G78" s="36" t="s">
        <v>437</v>
      </c>
      <c r="H78" s="102">
        <v>17697</v>
      </c>
      <c r="I78" s="82">
        <v>3.73</v>
      </c>
      <c r="J78" s="49">
        <v>2.34</v>
      </c>
      <c r="K78" s="92">
        <f t="shared" ref="K78:K96" si="108">H78*I78*J78</f>
        <v>154462.95539999998</v>
      </c>
      <c r="L78" s="69">
        <v>25</v>
      </c>
      <c r="M78" s="92">
        <f t="shared" ref="M78" si="109">K78*L78/100</f>
        <v>38615.738849999994</v>
      </c>
      <c r="N78" s="92">
        <v>25</v>
      </c>
      <c r="O78" s="104">
        <f>H78*N78/100</f>
        <v>4424.25</v>
      </c>
      <c r="W78" s="105"/>
      <c r="X78" s="92">
        <f t="shared" ref="X78" si="110">(K78+M78)*10/100</f>
        <v>19307.869424999997</v>
      </c>
      <c r="Y78" s="92">
        <f t="shared" ref="Y78" si="111">K78+M78+O78+Q78+U78+W78+S78+X78</f>
        <v>216810.81367499998</v>
      </c>
      <c r="Z78" s="80">
        <v>0.5</v>
      </c>
      <c r="AA78" s="92">
        <f t="shared" ref="AA78" si="112">Y78*Z78</f>
        <v>108405.40683749999</v>
      </c>
      <c r="AB78" s="72">
        <v>1</v>
      </c>
      <c r="AC78" s="92">
        <f t="shared" ref="AC78:AC96" si="113">AA78*AB78</f>
        <v>108405.40683749999</v>
      </c>
    </row>
    <row r="79" spans="1:29" s="102" customFormat="1" ht="28.5" customHeight="1" x14ac:dyDescent="0.2">
      <c r="A79" s="102">
        <v>2</v>
      </c>
      <c r="B79" s="99" t="s">
        <v>75</v>
      </c>
      <c r="C79" s="82" t="s">
        <v>290</v>
      </c>
      <c r="D79" s="82" t="s">
        <v>230</v>
      </c>
      <c r="E79" s="82">
        <v>2</v>
      </c>
      <c r="F79" s="82"/>
      <c r="G79" s="36" t="s">
        <v>346</v>
      </c>
      <c r="H79" s="102">
        <v>17697</v>
      </c>
      <c r="I79" s="82">
        <v>4.41</v>
      </c>
      <c r="J79" s="49">
        <v>2.34</v>
      </c>
      <c r="K79" s="92">
        <f t="shared" si="108"/>
        <v>182622.42180000001</v>
      </c>
      <c r="L79" s="69">
        <v>25</v>
      </c>
      <c r="M79" s="92">
        <f t="shared" ref="M79" si="114">K79*L79/100</f>
        <v>45655.605450000003</v>
      </c>
      <c r="P79" s="105"/>
      <c r="Q79" s="105"/>
      <c r="R79" s="105"/>
      <c r="S79" s="105"/>
      <c r="T79" s="105">
        <v>150</v>
      </c>
      <c r="U79" s="105">
        <f t="shared" ref="U79" si="115">H79*T79/100</f>
        <v>26545.5</v>
      </c>
      <c r="W79" s="105"/>
      <c r="X79" s="92">
        <f t="shared" ref="X79" si="116">(K79+M79)*10/100</f>
        <v>22827.802725000001</v>
      </c>
      <c r="Y79" s="92">
        <f t="shared" ref="Y79" si="117">K79+M79+O79+Q79+U79+W79+S79+X79</f>
        <v>277651.329975</v>
      </c>
      <c r="Z79" s="71">
        <v>0.5</v>
      </c>
      <c r="AA79" s="92">
        <f t="shared" ref="AA79" si="118">Y79*Z79</f>
        <v>138825.6649875</v>
      </c>
      <c r="AB79" s="72">
        <v>1</v>
      </c>
      <c r="AC79" s="92">
        <f t="shared" si="113"/>
        <v>138825.6649875</v>
      </c>
    </row>
    <row r="80" spans="1:29" s="102" customFormat="1" ht="21" customHeight="1" x14ac:dyDescent="0.2">
      <c r="A80" s="102">
        <v>3</v>
      </c>
      <c r="B80" s="99" t="s">
        <v>75</v>
      </c>
      <c r="C80" s="32" t="s">
        <v>292</v>
      </c>
      <c r="D80" s="82" t="s">
        <v>230</v>
      </c>
      <c r="E80" s="82">
        <v>1</v>
      </c>
      <c r="F80" s="82"/>
      <c r="G80" s="36" t="s">
        <v>432</v>
      </c>
      <c r="H80" s="102">
        <v>17697</v>
      </c>
      <c r="I80" s="32" t="s">
        <v>311</v>
      </c>
      <c r="J80" s="49">
        <v>2.34</v>
      </c>
      <c r="K80" s="92">
        <f t="shared" si="108"/>
        <v>187591.73939999999</v>
      </c>
      <c r="L80" s="69">
        <v>25</v>
      </c>
      <c r="M80" s="92">
        <f t="shared" ref="M80:M90" si="119">K80*L80/100</f>
        <v>46897.934849999991</v>
      </c>
      <c r="P80" s="105"/>
      <c r="Q80" s="105"/>
      <c r="R80" s="105"/>
      <c r="S80" s="105"/>
      <c r="T80" s="105">
        <v>150</v>
      </c>
      <c r="U80" s="105">
        <f t="shared" ref="U80:U86" si="120">H80*T80/100</f>
        <v>26545.5</v>
      </c>
      <c r="W80" s="105"/>
      <c r="X80" s="92">
        <f t="shared" ref="X80:X96" si="121">(K80+M80)*10/100</f>
        <v>23448.967424999995</v>
      </c>
      <c r="Y80" s="92">
        <f t="shared" ref="Y80:Y96" si="122">K80+M80+O80+Q80+U80+W80+S80+X80</f>
        <v>284484.14167499996</v>
      </c>
      <c r="Z80" s="71">
        <v>0.5</v>
      </c>
      <c r="AA80" s="92">
        <f t="shared" ref="AA80:AA96" si="123">Y80*Z80</f>
        <v>142242.07083749998</v>
      </c>
      <c r="AB80" s="72">
        <v>1</v>
      </c>
      <c r="AC80" s="92">
        <f t="shared" si="113"/>
        <v>142242.07083749998</v>
      </c>
    </row>
    <row r="81" spans="1:29" s="102" customFormat="1" ht="21" customHeight="1" x14ac:dyDescent="0.2">
      <c r="A81" s="102">
        <v>4</v>
      </c>
      <c r="B81" s="99" t="s">
        <v>75</v>
      </c>
      <c r="C81" s="82" t="s">
        <v>290</v>
      </c>
      <c r="D81" s="82" t="s">
        <v>230</v>
      </c>
      <c r="E81" s="82">
        <v>2</v>
      </c>
      <c r="F81" s="82"/>
      <c r="G81" s="36" t="s">
        <v>415</v>
      </c>
      <c r="H81" s="102">
        <v>17697</v>
      </c>
      <c r="I81" s="82">
        <v>4.12</v>
      </c>
      <c r="J81" s="49">
        <v>2.34</v>
      </c>
      <c r="K81" s="92">
        <f t="shared" si="108"/>
        <v>170613.23759999999</v>
      </c>
      <c r="L81" s="69">
        <v>25</v>
      </c>
      <c r="M81" s="92">
        <f t="shared" si="119"/>
        <v>42653.309399999998</v>
      </c>
      <c r="P81" s="105"/>
      <c r="Q81" s="105"/>
      <c r="R81" s="105"/>
      <c r="S81" s="105"/>
      <c r="T81" s="105">
        <v>150</v>
      </c>
      <c r="U81" s="105">
        <f t="shared" si="120"/>
        <v>26545.5</v>
      </c>
      <c r="W81" s="105"/>
      <c r="X81" s="92">
        <f>(K81+M81)*10/100</f>
        <v>21326.654699999999</v>
      </c>
      <c r="Y81" s="92">
        <f t="shared" si="122"/>
        <v>261138.70169999998</v>
      </c>
      <c r="Z81" s="71">
        <v>0.5</v>
      </c>
      <c r="AA81" s="92">
        <f t="shared" si="123"/>
        <v>130569.35084999999</v>
      </c>
      <c r="AB81" s="72">
        <v>1</v>
      </c>
      <c r="AC81" s="92">
        <f t="shared" si="113"/>
        <v>130569.35084999999</v>
      </c>
    </row>
    <row r="82" spans="1:29" s="102" customFormat="1" ht="24" x14ac:dyDescent="0.2">
      <c r="A82" s="102">
        <v>5</v>
      </c>
      <c r="B82" s="99" t="s">
        <v>75</v>
      </c>
      <c r="C82" s="32" t="s">
        <v>294</v>
      </c>
      <c r="D82" s="82" t="s">
        <v>230</v>
      </c>
      <c r="E82" s="82">
        <v>3</v>
      </c>
      <c r="F82" s="82"/>
      <c r="G82" s="36" t="s">
        <v>371</v>
      </c>
      <c r="H82" s="102">
        <v>17697</v>
      </c>
      <c r="I82" s="32" t="s">
        <v>370</v>
      </c>
      <c r="J82" s="49">
        <v>2.34</v>
      </c>
      <c r="K82" s="92">
        <f t="shared" si="108"/>
        <v>169785.01799999998</v>
      </c>
      <c r="L82" s="69">
        <v>25</v>
      </c>
      <c r="M82" s="92">
        <f t="shared" si="119"/>
        <v>42446.254499999995</v>
      </c>
      <c r="T82" s="102">
        <v>150</v>
      </c>
      <c r="U82" s="105">
        <f>H82*T82/100</f>
        <v>26545.5</v>
      </c>
      <c r="W82" s="105"/>
      <c r="X82" s="92">
        <f t="shared" ref="X82" si="124">(K82+M82)*10/100</f>
        <v>21223.127249999998</v>
      </c>
      <c r="Y82" s="92">
        <f t="shared" ref="Y82" si="125">K82+M82+O82+Q82+U82+W82+S82+X82</f>
        <v>259999.89974999995</v>
      </c>
      <c r="Z82" s="80">
        <v>1</v>
      </c>
      <c r="AA82" s="92">
        <f t="shared" ref="AA82" si="126">Y82*Z82</f>
        <v>259999.89974999995</v>
      </c>
      <c r="AB82" s="72">
        <v>1</v>
      </c>
      <c r="AC82" s="92">
        <f t="shared" si="113"/>
        <v>259999.89974999995</v>
      </c>
    </row>
    <row r="83" spans="1:29" s="102" customFormat="1" ht="21" customHeight="1" x14ac:dyDescent="0.2">
      <c r="A83" s="102">
        <v>6</v>
      </c>
      <c r="B83" s="99" t="s">
        <v>75</v>
      </c>
      <c r="C83" s="82" t="s">
        <v>290</v>
      </c>
      <c r="D83" s="82" t="s">
        <v>230</v>
      </c>
      <c r="E83" s="82">
        <v>2</v>
      </c>
      <c r="F83" s="82"/>
      <c r="G83" s="36" t="s">
        <v>386</v>
      </c>
      <c r="H83" s="102">
        <v>17697</v>
      </c>
      <c r="I83" s="82">
        <v>4.26</v>
      </c>
      <c r="J83" s="49">
        <v>2.34</v>
      </c>
      <c r="K83" s="92">
        <f t="shared" si="108"/>
        <v>176410.77479999998</v>
      </c>
      <c r="L83" s="69">
        <v>25</v>
      </c>
      <c r="M83" s="92">
        <f>K83*L83/100</f>
        <v>44102.693699999989</v>
      </c>
      <c r="T83" s="102">
        <v>150</v>
      </c>
      <c r="U83" s="105">
        <f>H83*T83/100</f>
        <v>26545.5</v>
      </c>
      <c r="W83" s="105"/>
      <c r="X83" s="92">
        <f t="shared" si="121"/>
        <v>22051.346849999994</v>
      </c>
      <c r="Y83" s="92">
        <f t="shared" si="122"/>
        <v>269110.31534999993</v>
      </c>
      <c r="Z83" s="71">
        <v>0.25</v>
      </c>
      <c r="AA83" s="92">
        <f>Y83*Z83</f>
        <v>67277.578837499983</v>
      </c>
      <c r="AB83" s="72">
        <v>1</v>
      </c>
      <c r="AC83" s="92">
        <f t="shared" si="113"/>
        <v>67277.578837499983</v>
      </c>
    </row>
    <row r="84" spans="1:29" s="102" customFormat="1" ht="21" customHeight="1" x14ac:dyDescent="0.2">
      <c r="A84" s="102">
        <v>7</v>
      </c>
      <c r="B84" s="99" t="s">
        <v>75</v>
      </c>
      <c r="C84" s="32"/>
      <c r="D84" s="82" t="s">
        <v>230</v>
      </c>
      <c r="E84" s="82">
        <v>4</v>
      </c>
      <c r="F84" s="82"/>
      <c r="G84" s="36" t="s">
        <v>475</v>
      </c>
      <c r="H84" s="102">
        <v>17697</v>
      </c>
      <c r="I84" s="82">
        <v>3.61</v>
      </c>
      <c r="J84" s="49">
        <v>2.34</v>
      </c>
      <c r="K84" s="92">
        <f t="shared" si="108"/>
        <v>149493.6378</v>
      </c>
      <c r="L84" s="69">
        <v>25</v>
      </c>
      <c r="M84" s="92">
        <f>K84*L84/100</f>
        <v>37373.409449999999</v>
      </c>
      <c r="T84" s="102">
        <v>150</v>
      </c>
      <c r="U84" s="105">
        <f>H84*T84/100</f>
        <v>26545.5</v>
      </c>
      <c r="W84" s="105"/>
      <c r="X84" s="92">
        <f t="shared" ref="X84" si="127">(K84+M84)*10/100</f>
        <v>18686.704725000003</v>
      </c>
      <c r="Y84" s="92">
        <f t="shared" ref="Y84" si="128">K84+M84+O84+Q84+U84+W84+S84+X84</f>
        <v>232099.25197500002</v>
      </c>
      <c r="Z84" s="71">
        <v>0.5</v>
      </c>
      <c r="AA84" s="92">
        <f>Y84*Z84</f>
        <v>116049.62598750001</v>
      </c>
      <c r="AB84" s="72">
        <v>1</v>
      </c>
      <c r="AC84" s="92">
        <f t="shared" si="113"/>
        <v>116049.62598750001</v>
      </c>
    </row>
    <row r="85" spans="1:29" s="102" customFormat="1" ht="21" customHeight="1" x14ac:dyDescent="0.2">
      <c r="A85" s="102">
        <v>8</v>
      </c>
      <c r="B85" s="99" t="s">
        <v>151</v>
      </c>
      <c r="C85" s="32" t="s">
        <v>292</v>
      </c>
      <c r="D85" s="82" t="s">
        <v>230</v>
      </c>
      <c r="E85" s="82">
        <v>1</v>
      </c>
      <c r="F85" s="82"/>
      <c r="G85" s="36" t="s">
        <v>476</v>
      </c>
      <c r="H85" s="102">
        <v>17697</v>
      </c>
      <c r="I85" s="82">
        <v>4.34</v>
      </c>
      <c r="J85" s="49">
        <v>2.34</v>
      </c>
      <c r="K85" s="92">
        <f t="shared" si="108"/>
        <v>179723.65319999997</v>
      </c>
      <c r="L85" s="69">
        <v>25</v>
      </c>
      <c r="M85" s="92">
        <f t="shared" si="119"/>
        <v>44930.913299999993</v>
      </c>
      <c r="P85" s="105"/>
      <c r="Q85" s="105"/>
      <c r="R85" s="105"/>
      <c r="S85" s="105"/>
      <c r="T85" s="105">
        <v>150</v>
      </c>
      <c r="U85" s="105">
        <f t="shared" si="120"/>
        <v>26545.5</v>
      </c>
      <c r="W85" s="105"/>
      <c r="X85" s="92">
        <f t="shared" si="121"/>
        <v>22465.456649999996</v>
      </c>
      <c r="Y85" s="92">
        <f t="shared" si="122"/>
        <v>273665.52314999996</v>
      </c>
      <c r="Z85" s="71">
        <v>1</v>
      </c>
      <c r="AA85" s="92">
        <f t="shared" si="123"/>
        <v>273665.52314999996</v>
      </c>
      <c r="AB85" s="72">
        <v>1</v>
      </c>
      <c r="AC85" s="92">
        <f t="shared" si="113"/>
        <v>273665.52314999996</v>
      </c>
    </row>
    <row r="86" spans="1:29" s="102" customFormat="1" ht="21" customHeight="1" x14ac:dyDescent="0.2">
      <c r="A86" s="102">
        <v>9</v>
      </c>
      <c r="B86" s="99" t="s">
        <v>151</v>
      </c>
      <c r="C86" s="82"/>
      <c r="D86" s="82" t="s">
        <v>230</v>
      </c>
      <c r="E86" s="82">
        <v>4</v>
      </c>
      <c r="F86" s="82"/>
      <c r="G86" s="36" t="s">
        <v>477</v>
      </c>
      <c r="H86" s="102">
        <v>17697</v>
      </c>
      <c r="I86" s="82">
        <v>3.73</v>
      </c>
      <c r="J86" s="49">
        <v>2.34</v>
      </c>
      <c r="K86" s="92">
        <f t="shared" si="108"/>
        <v>154462.95539999998</v>
      </c>
      <c r="L86" s="69">
        <v>25</v>
      </c>
      <c r="M86" s="92">
        <f t="shared" si="119"/>
        <v>38615.738849999994</v>
      </c>
      <c r="P86" s="105"/>
      <c r="Q86" s="105"/>
      <c r="R86" s="105"/>
      <c r="S86" s="105"/>
      <c r="T86" s="105">
        <v>150</v>
      </c>
      <c r="U86" s="105">
        <f t="shared" si="120"/>
        <v>26545.5</v>
      </c>
      <c r="W86" s="105"/>
      <c r="X86" s="92">
        <f t="shared" si="121"/>
        <v>19307.869424999997</v>
      </c>
      <c r="Y86" s="92">
        <f t="shared" si="122"/>
        <v>238932.06367499998</v>
      </c>
      <c r="Z86" s="71">
        <v>1</v>
      </c>
      <c r="AA86" s="92">
        <f t="shared" si="123"/>
        <v>238932.06367499998</v>
      </c>
      <c r="AB86" s="72">
        <v>1</v>
      </c>
      <c r="AC86" s="92">
        <f t="shared" si="113"/>
        <v>238932.06367499998</v>
      </c>
    </row>
    <row r="87" spans="1:29" s="102" customFormat="1" ht="21" customHeight="1" x14ac:dyDescent="0.2">
      <c r="A87" s="102">
        <v>10</v>
      </c>
      <c r="B87" s="99" t="s">
        <v>151</v>
      </c>
      <c r="C87" s="82" t="s">
        <v>292</v>
      </c>
      <c r="D87" s="82" t="s">
        <v>230</v>
      </c>
      <c r="E87" s="82">
        <v>1</v>
      </c>
      <c r="F87" s="82"/>
      <c r="G87" s="36" t="s">
        <v>478</v>
      </c>
      <c r="H87" s="102">
        <v>17697</v>
      </c>
      <c r="I87" s="82">
        <v>4.53</v>
      </c>
      <c r="J87" s="49">
        <v>2.34</v>
      </c>
      <c r="K87" s="92">
        <f t="shared" si="108"/>
        <v>187591.73939999999</v>
      </c>
      <c r="L87" s="69">
        <v>25</v>
      </c>
      <c r="M87" s="92">
        <f t="shared" si="119"/>
        <v>46897.934849999991</v>
      </c>
      <c r="P87" s="105"/>
      <c r="Q87" s="105"/>
      <c r="R87" s="105"/>
      <c r="S87" s="105"/>
      <c r="T87" s="105">
        <v>150</v>
      </c>
      <c r="U87" s="105">
        <f>H87*T87/100</f>
        <v>26545.5</v>
      </c>
      <c r="W87" s="105"/>
      <c r="X87" s="92">
        <f t="shared" si="121"/>
        <v>23448.967424999995</v>
      </c>
      <c r="Y87" s="92">
        <f t="shared" si="122"/>
        <v>284484.14167499996</v>
      </c>
      <c r="Z87" s="71">
        <v>0.25</v>
      </c>
      <c r="AA87" s="92">
        <f t="shared" si="123"/>
        <v>71121.035418749991</v>
      </c>
      <c r="AB87" s="72">
        <v>1</v>
      </c>
      <c r="AC87" s="92">
        <f t="shared" si="113"/>
        <v>71121.035418749991</v>
      </c>
    </row>
    <row r="88" spans="1:29" s="65" customFormat="1" ht="21" customHeight="1" x14ac:dyDescent="0.2">
      <c r="A88" s="65">
        <v>11</v>
      </c>
      <c r="B88" s="98" t="s">
        <v>77</v>
      </c>
      <c r="C88" s="82" t="s">
        <v>290</v>
      </c>
      <c r="D88" s="49" t="s">
        <v>230</v>
      </c>
      <c r="E88" s="49">
        <v>2</v>
      </c>
      <c r="F88" s="49"/>
      <c r="G88" s="36" t="s">
        <v>479</v>
      </c>
      <c r="H88" s="65">
        <v>17697</v>
      </c>
      <c r="I88" s="49">
        <v>4.1900000000000004</v>
      </c>
      <c r="J88" s="49">
        <v>2.34</v>
      </c>
      <c r="K88" s="92">
        <f t="shared" si="108"/>
        <v>173512.0062</v>
      </c>
      <c r="L88" s="69">
        <v>25</v>
      </c>
      <c r="M88" s="92">
        <f t="shared" si="119"/>
        <v>43378.001550000001</v>
      </c>
      <c r="P88" s="68">
        <v>20</v>
      </c>
      <c r="Q88" s="68">
        <f>H88*P88/100</f>
        <v>3539.4</v>
      </c>
      <c r="R88" s="68"/>
      <c r="S88" s="68"/>
      <c r="T88" s="68"/>
      <c r="U88" s="68"/>
      <c r="X88" s="41">
        <f t="shared" si="121"/>
        <v>21689.000774999997</v>
      </c>
      <c r="Y88" s="41">
        <f t="shared" si="122"/>
        <v>242118.40852499998</v>
      </c>
      <c r="Z88" s="71">
        <v>0.75</v>
      </c>
      <c r="AA88" s="41">
        <f t="shared" si="123"/>
        <v>181588.80639374998</v>
      </c>
      <c r="AB88" s="72">
        <v>1</v>
      </c>
      <c r="AC88" s="41">
        <f t="shared" si="113"/>
        <v>181588.80639374998</v>
      </c>
    </row>
    <row r="89" spans="1:29" s="65" customFormat="1" ht="13.15" customHeight="1" x14ac:dyDescent="0.2">
      <c r="A89" s="65">
        <v>12</v>
      </c>
      <c r="B89" s="98" t="s">
        <v>79</v>
      </c>
      <c r="C89" s="82" t="s">
        <v>290</v>
      </c>
      <c r="D89" s="49" t="s">
        <v>230</v>
      </c>
      <c r="E89" s="49">
        <v>2</v>
      </c>
      <c r="F89" s="49"/>
      <c r="G89" s="36" t="s">
        <v>480</v>
      </c>
      <c r="H89" s="65">
        <v>17697</v>
      </c>
      <c r="I89" s="49">
        <v>4.41</v>
      </c>
      <c r="J89" s="49">
        <v>2.34</v>
      </c>
      <c r="K89" s="92">
        <f t="shared" si="108"/>
        <v>182622.42180000001</v>
      </c>
      <c r="L89" s="69">
        <v>25</v>
      </c>
      <c r="M89" s="92">
        <f t="shared" si="119"/>
        <v>45655.605450000003</v>
      </c>
      <c r="P89" s="68">
        <v>190</v>
      </c>
      <c r="Q89" s="68">
        <f>H89*P89/100</f>
        <v>33624.300000000003</v>
      </c>
      <c r="R89" s="68"/>
      <c r="S89" s="68"/>
      <c r="T89" s="68"/>
      <c r="U89" s="68"/>
      <c r="X89" s="41">
        <f t="shared" si="121"/>
        <v>22827.802725000001</v>
      </c>
      <c r="Y89" s="41">
        <f t="shared" si="122"/>
        <v>284730.12997500005</v>
      </c>
      <c r="Z89" s="71">
        <v>0.25</v>
      </c>
      <c r="AA89" s="41">
        <f t="shared" si="123"/>
        <v>71182.532493750012</v>
      </c>
      <c r="AB89" s="72">
        <v>1</v>
      </c>
      <c r="AC89" s="41">
        <f t="shared" si="113"/>
        <v>71182.532493750012</v>
      </c>
    </row>
    <row r="90" spans="1:29" s="65" customFormat="1" x14ac:dyDescent="0.2">
      <c r="A90" s="65">
        <v>13</v>
      </c>
      <c r="B90" s="98" t="s">
        <v>80</v>
      </c>
      <c r="C90" s="82"/>
      <c r="D90" s="49" t="s">
        <v>230</v>
      </c>
      <c r="E90" s="49">
        <v>4</v>
      </c>
      <c r="F90" s="49"/>
      <c r="G90" s="108" t="s">
        <v>479</v>
      </c>
      <c r="H90" s="65">
        <v>17697</v>
      </c>
      <c r="I90" s="49">
        <v>3.61</v>
      </c>
      <c r="J90" s="49">
        <v>2.34</v>
      </c>
      <c r="K90" s="92">
        <f t="shared" si="108"/>
        <v>149493.6378</v>
      </c>
      <c r="L90" s="69">
        <v>25</v>
      </c>
      <c r="M90" s="92">
        <f t="shared" si="119"/>
        <v>37373.409449999999</v>
      </c>
      <c r="W90" s="68"/>
      <c r="X90" s="41">
        <f t="shared" ref="X90" si="129">(K90+M90)*10/100</f>
        <v>18686.704725000003</v>
      </c>
      <c r="Y90" s="41">
        <f t="shared" ref="Y90" si="130">K90+M90+O90+Q90+U90+W90+S90+X90</f>
        <v>205553.75197500002</v>
      </c>
      <c r="Z90" s="71">
        <v>1</v>
      </c>
      <c r="AA90" s="41">
        <f t="shared" ref="AA90" si="131">Y90*Z90</f>
        <v>205553.75197500002</v>
      </c>
      <c r="AB90" s="72">
        <v>1</v>
      </c>
      <c r="AC90" s="41">
        <f t="shared" si="113"/>
        <v>205553.75197500002</v>
      </c>
    </row>
    <row r="91" spans="1:29" s="65" customFormat="1" ht="13.9" customHeight="1" x14ac:dyDescent="0.2">
      <c r="A91" s="65">
        <v>14</v>
      </c>
      <c r="B91" s="98" t="s">
        <v>80</v>
      </c>
      <c r="C91" s="82"/>
      <c r="D91" s="49" t="s">
        <v>230</v>
      </c>
      <c r="E91" s="49">
        <v>4</v>
      </c>
      <c r="F91" s="49"/>
      <c r="G91" s="36" t="s">
        <v>479</v>
      </c>
      <c r="H91" s="65">
        <v>17697</v>
      </c>
      <c r="I91" s="49">
        <v>3.61</v>
      </c>
      <c r="J91" s="49">
        <v>2.34</v>
      </c>
      <c r="K91" s="92">
        <f t="shared" si="108"/>
        <v>149493.6378</v>
      </c>
      <c r="L91" s="69">
        <v>25</v>
      </c>
      <c r="M91" s="92">
        <f t="shared" ref="M91" si="132">K91*L91/100</f>
        <v>37373.409449999999</v>
      </c>
      <c r="P91" s="68"/>
      <c r="Q91" s="68"/>
      <c r="S91" s="68"/>
      <c r="W91" s="68"/>
      <c r="X91" s="41">
        <f t="shared" ref="X91" si="133">(K91+M91)*10/100</f>
        <v>18686.704725000003</v>
      </c>
      <c r="Y91" s="41">
        <f t="shared" ref="Y91" si="134">K91+M91+O91+Q91+U91+W91+S91+X91</f>
        <v>205553.75197500002</v>
      </c>
      <c r="Z91" s="71">
        <v>1</v>
      </c>
      <c r="AA91" s="41">
        <f t="shared" ref="AA91" si="135">Y91*Z91</f>
        <v>205553.75197500002</v>
      </c>
      <c r="AB91" s="72">
        <v>1</v>
      </c>
      <c r="AC91" s="41">
        <f t="shared" si="113"/>
        <v>205553.75197500002</v>
      </c>
    </row>
    <row r="92" spans="1:29" s="65" customFormat="1" ht="12.75" customHeight="1" x14ac:dyDescent="0.2">
      <c r="A92" s="65">
        <v>15</v>
      </c>
      <c r="B92" s="98" t="s">
        <v>152</v>
      </c>
      <c r="C92" s="82"/>
      <c r="D92" s="49" t="s">
        <v>231</v>
      </c>
      <c r="E92" s="49"/>
      <c r="F92" s="49"/>
      <c r="G92" s="108" t="s">
        <v>428</v>
      </c>
      <c r="H92" s="65">
        <v>17697</v>
      </c>
      <c r="I92" s="49">
        <v>3.29</v>
      </c>
      <c r="J92" s="49">
        <v>1.71</v>
      </c>
      <c r="K92" s="92">
        <f t="shared" si="108"/>
        <v>99561.552299999996</v>
      </c>
      <c r="L92" s="69"/>
      <c r="M92" s="92"/>
      <c r="X92" s="41">
        <f t="shared" si="121"/>
        <v>9956.1552299999985</v>
      </c>
      <c r="Y92" s="41">
        <f t="shared" si="122"/>
        <v>109517.70753</v>
      </c>
      <c r="Z92" s="71">
        <v>1</v>
      </c>
      <c r="AA92" s="41">
        <f t="shared" si="123"/>
        <v>109517.70753</v>
      </c>
      <c r="AB92" s="72">
        <v>1</v>
      </c>
      <c r="AC92" s="41">
        <f t="shared" si="113"/>
        <v>109517.70753</v>
      </c>
    </row>
    <row r="93" spans="1:29" s="93" customFormat="1" ht="13.15" customHeight="1" x14ac:dyDescent="0.2">
      <c r="A93" s="65">
        <v>16</v>
      </c>
      <c r="B93" s="98" t="s">
        <v>152</v>
      </c>
      <c r="C93" s="82"/>
      <c r="D93" s="49" t="s">
        <v>231</v>
      </c>
      <c r="E93" s="49"/>
      <c r="F93" s="49"/>
      <c r="G93" s="36" t="s">
        <v>431</v>
      </c>
      <c r="H93" s="65">
        <v>17697</v>
      </c>
      <c r="I93" s="82">
        <v>3.16</v>
      </c>
      <c r="J93" s="49">
        <v>1.71</v>
      </c>
      <c r="K93" s="92">
        <f t="shared" si="108"/>
        <v>95627.5092</v>
      </c>
      <c r="L93" s="69"/>
      <c r="M93" s="92"/>
      <c r="N93" s="65"/>
      <c r="O93" s="65"/>
      <c r="P93" s="65"/>
      <c r="Q93" s="65"/>
      <c r="R93" s="65"/>
      <c r="S93" s="65"/>
      <c r="T93" s="65"/>
      <c r="U93" s="65"/>
      <c r="V93" s="65"/>
      <c r="W93" s="68"/>
      <c r="X93" s="41">
        <f t="shared" si="121"/>
        <v>9562.7509199999986</v>
      </c>
      <c r="Y93" s="41">
        <f t="shared" si="122"/>
        <v>105190.26011999999</v>
      </c>
      <c r="Z93" s="71">
        <v>1</v>
      </c>
      <c r="AA93" s="41">
        <f t="shared" si="123"/>
        <v>105190.26011999999</v>
      </c>
      <c r="AB93" s="72">
        <v>1</v>
      </c>
      <c r="AC93" s="41">
        <f t="shared" si="113"/>
        <v>105190.26011999999</v>
      </c>
    </row>
    <row r="94" spans="1:29" s="69" customFormat="1" ht="13.5" customHeight="1" x14ac:dyDescent="0.2">
      <c r="A94" s="69">
        <v>17</v>
      </c>
      <c r="B94" s="98" t="s">
        <v>326</v>
      </c>
      <c r="C94" s="32" t="s">
        <v>292</v>
      </c>
      <c r="D94" s="59" t="s">
        <v>230</v>
      </c>
      <c r="E94" s="59">
        <v>1</v>
      </c>
      <c r="F94" s="59"/>
      <c r="G94" s="36" t="s">
        <v>481</v>
      </c>
      <c r="H94" s="109">
        <v>17697</v>
      </c>
      <c r="I94" s="110">
        <v>4.4000000000000004</v>
      </c>
      <c r="J94" s="49">
        <v>2.34</v>
      </c>
      <c r="K94" s="92">
        <f t="shared" si="108"/>
        <v>182208.31200000001</v>
      </c>
      <c r="L94" s="24">
        <v>25</v>
      </c>
      <c r="M94" s="41">
        <f t="shared" ref="M94:M96" si="136">K94*L94/100</f>
        <v>45552.078000000001</v>
      </c>
      <c r="N94" s="92"/>
      <c r="O94" s="92"/>
      <c r="P94" s="92"/>
      <c r="Q94" s="92"/>
      <c r="R94" s="41"/>
      <c r="S94" s="79"/>
      <c r="T94" s="105">
        <v>150</v>
      </c>
      <c r="U94" s="105">
        <f t="shared" ref="U94:U96" si="137">H94*T94/100</f>
        <v>26545.5</v>
      </c>
      <c r="V94" s="111"/>
      <c r="W94" s="111"/>
      <c r="X94" s="41">
        <f t="shared" si="121"/>
        <v>22776.039000000004</v>
      </c>
      <c r="Y94" s="41">
        <f t="shared" si="122"/>
        <v>277081.929</v>
      </c>
      <c r="Z94" s="71">
        <v>0.5</v>
      </c>
      <c r="AA94" s="41">
        <f t="shared" si="123"/>
        <v>138540.9645</v>
      </c>
      <c r="AB94" s="72">
        <v>1</v>
      </c>
      <c r="AC94" s="41">
        <f t="shared" si="113"/>
        <v>138540.9645</v>
      </c>
    </row>
    <row r="95" spans="1:29" s="69" customFormat="1" ht="13.5" customHeight="1" x14ac:dyDescent="0.2">
      <c r="A95" s="69">
        <v>18</v>
      </c>
      <c r="B95" s="98" t="s">
        <v>326</v>
      </c>
      <c r="C95" s="32" t="s">
        <v>292</v>
      </c>
      <c r="D95" s="59" t="s">
        <v>230</v>
      </c>
      <c r="E95" s="59">
        <v>1</v>
      </c>
      <c r="F95" s="59"/>
      <c r="G95" s="36" t="s">
        <v>406</v>
      </c>
      <c r="H95" s="109">
        <v>17697</v>
      </c>
      <c r="I95" s="110">
        <v>4.4000000000000004</v>
      </c>
      <c r="J95" s="49">
        <v>2.34</v>
      </c>
      <c r="K95" s="92">
        <f t="shared" si="108"/>
        <v>182208.31200000001</v>
      </c>
      <c r="L95" s="24">
        <v>25</v>
      </c>
      <c r="M95" s="41">
        <f t="shared" si="136"/>
        <v>45552.078000000001</v>
      </c>
      <c r="N95" s="92"/>
      <c r="O95" s="92"/>
      <c r="P95" s="92"/>
      <c r="Q95" s="92"/>
      <c r="R95" s="41"/>
      <c r="S95" s="79"/>
      <c r="T95" s="105">
        <v>150</v>
      </c>
      <c r="U95" s="105">
        <f t="shared" si="137"/>
        <v>26545.5</v>
      </c>
      <c r="V95" s="111"/>
      <c r="W95" s="111"/>
      <c r="X95" s="41">
        <f t="shared" si="121"/>
        <v>22776.039000000004</v>
      </c>
      <c r="Y95" s="41">
        <f t="shared" si="122"/>
        <v>277081.929</v>
      </c>
      <c r="Z95" s="71">
        <v>0.5</v>
      </c>
      <c r="AA95" s="41">
        <f t="shared" si="123"/>
        <v>138540.9645</v>
      </c>
      <c r="AB95" s="72">
        <v>1</v>
      </c>
      <c r="AC95" s="41">
        <f t="shared" si="113"/>
        <v>138540.9645</v>
      </c>
    </row>
    <row r="96" spans="1:29" s="69" customFormat="1" ht="13.5" customHeight="1" x14ac:dyDescent="0.2">
      <c r="A96" s="69">
        <v>19</v>
      </c>
      <c r="B96" s="98" t="s">
        <v>326</v>
      </c>
      <c r="C96" s="32"/>
      <c r="D96" s="59" t="s">
        <v>230</v>
      </c>
      <c r="E96" s="59">
        <v>4</v>
      </c>
      <c r="F96" s="59"/>
      <c r="G96" s="36" t="s">
        <v>399</v>
      </c>
      <c r="H96" s="109">
        <v>17697</v>
      </c>
      <c r="I96" s="110">
        <v>3.36</v>
      </c>
      <c r="J96" s="49">
        <v>2.34</v>
      </c>
      <c r="K96" s="92">
        <f t="shared" si="108"/>
        <v>139140.8928</v>
      </c>
      <c r="L96" s="24">
        <v>25</v>
      </c>
      <c r="M96" s="41">
        <f t="shared" si="136"/>
        <v>34785.2232</v>
      </c>
      <c r="N96" s="92"/>
      <c r="O96" s="92"/>
      <c r="P96" s="92"/>
      <c r="Q96" s="92"/>
      <c r="R96" s="41"/>
      <c r="S96" s="79"/>
      <c r="T96" s="105">
        <v>150</v>
      </c>
      <c r="U96" s="105">
        <f t="shared" si="137"/>
        <v>26545.5</v>
      </c>
      <c r="V96" s="111"/>
      <c r="W96" s="111"/>
      <c r="X96" s="41">
        <f t="shared" si="121"/>
        <v>17392.6116</v>
      </c>
      <c r="Y96" s="41">
        <f t="shared" si="122"/>
        <v>217864.22760000001</v>
      </c>
      <c r="Z96" s="71">
        <v>0.5</v>
      </c>
      <c r="AA96" s="41">
        <f t="shared" si="123"/>
        <v>108932.11380000001</v>
      </c>
      <c r="AB96" s="72">
        <v>1</v>
      </c>
      <c r="AC96" s="41">
        <f t="shared" si="113"/>
        <v>108932.11380000001</v>
      </c>
    </row>
    <row r="97" spans="1:29" s="65" customFormat="1" ht="12.75" customHeight="1" x14ac:dyDescent="0.2">
      <c r="A97" s="93"/>
      <c r="B97" s="100" t="s">
        <v>19</v>
      </c>
      <c r="C97" s="94"/>
      <c r="D97" s="93"/>
      <c r="E97" s="93"/>
      <c r="F97" s="93"/>
      <c r="G97" s="95"/>
      <c r="H97" s="93"/>
      <c r="I97" s="50"/>
      <c r="J97" s="50"/>
      <c r="K97" s="96">
        <f>SUM(K78:K96)</f>
        <v>3066626.4147000005</v>
      </c>
      <c r="L97" s="96"/>
      <c r="M97" s="96">
        <f>SUM(M78:M96)</f>
        <v>717859.33829999994</v>
      </c>
      <c r="N97" s="96"/>
      <c r="O97" s="96">
        <f>SUM(O78:O96)</f>
        <v>4424.25</v>
      </c>
      <c r="P97" s="96"/>
      <c r="Q97" s="96">
        <f>SUM(Q78:Q96)</f>
        <v>37163.700000000004</v>
      </c>
      <c r="R97" s="96"/>
      <c r="S97" s="96">
        <f>SUM(S78:S96)</f>
        <v>0</v>
      </c>
      <c r="T97" s="96"/>
      <c r="U97" s="96">
        <f>SUM(U78:U96)</f>
        <v>318546</v>
      </c>
      <c r="V97" s="96"/>
      <c r="W97" s="96">
        <f>SUM(W78:W96)</f>
        <v>0</v>
      </c>
      <c r="X97" s="96">
        <f>SUM(X78:X96)</f>
        <v>378448.57529999997</v>
      </c>
      <c r="Y97" s="96">
        <f>SUM(Y78:Y96)</f>
        <v>4523068.2782999994</v>
      </c>
      <c r="Z97" s="97">
        <f>SUM(Z78:Z96)</f>
        <v>12.5</v>
      </c>
      <c r="AA97" s="96">
        <f>SUM(AA78:AA96)</f>
        <v>2811689.0736187496</v>
      </c>
      <c r="AB97" s="96"/>
      <c r="AC97" s="96">
        <f>SUM(AC78:AC96)</f>
        <v>2811689.0736187496</v>
      </c>
    </row>
    <row r="98" spans="1:29" s="65" customFormat="1" ht="15.75" customHeight="1" x14ac:dyDescent="0.2">
      <c r="A98" s="220" t="s">
        <v>73</v>
      </c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67"/>
      <c r="AC98" s="67"/>
    </row>
    <row r="99" spans="1:29" s="65" customFormat="1" ht="15.75" customHeight="1" x14ac:dyDescent="0.2">
      <c r="A99" s="65">
        <v>1</v>
      </c>
      <c r="B99" s="98" t="s">
        <v>81</v>
      </c>
      <c r="C99" s="32"/>
      <c r="D99" s="59" t="s">
        <v>230</v>
      </c>
      <c r="E99" s="59">
        <v>4</v>
      </c>
      <c r="F99" s="59"/>
      <c r="G99" s="36" t="s">
        <v>442</v>
      </c>
      <c r="H99" s="65">
        <v>17697</v>
      </c>
      <c r="I99" s="32" t="s">
        <v>307</v>
      </c>
      <c r="J99" s="49">
        <v>2.34</v>
      </c>
      <c r="K99" s="92">
        <f t="shared" ref="K99:K106" si="138">H99*I99*J99</f>
        <v>154462.95539999998</v>
      </c>
      <c r="L99" s="69">
        <v>25</v>
      </c>
      <c r="M99" s="92">
        <f>K99*L99/100</f>
        <v>38615.738849999994</v>
      </c>
      <c r="W99" s="68"/>
      <c r="X99" s="41">
        <f t="shared" ref="X99:X103" si="139">(K99+M99)*10/100</f>
        <v>19307.869424999997</v>
      </c>
      <c r="Y99" s="41">
        <f t="shared" ref="Y99:Y103" si="140">K99+M99+O99+Q99+U99+W99+S99+X99</f>
        <v>212386.56367499998</v>
      </c>
      <c r="Z99" s="71">
        <v>0.5</v>
      </c>
      <c r="AA99" s="41">
        <f>Y99*Z99</f>
        <v>106193.28183749999</v>
      </c>
      <c r="AB99" s="72">
        <v>1</v>
      </c>
      <c r="AC99" s="41">
        <f t="shared" ref="AC99:AC106" si="141">AA99*AB99</f>
        <v>106193.28183749999</v>
      </c>
    </row>
    <row r="100" spans="1:29" s="65" customFormat="1" ht="45" customHeight="1" x14ac:dyDescent="0.2">
      <c r="A100" s="65">
        <v>2</v>
      </c>
      <c r="B100" s="88" t="s">
        <v>338</v>
      </c>
      <c r="C100" s="82"/>
      <c r="D100" s="49" t="s">
        <v>230</v>
      </c>
      <c r="E100" s="49">
        <v>4</v>
      </c>
      <c r="F100" s="49"/>
      <c r="G100" s="36" t="s">
        <v>482</v>
      </c>
      <c r="H100" s="65">
        <v>17697</v>
      </c>
      <c r="I100" s="49">
        <v>3.57</v>
      </c>
      <c r="J100" s="49">
        <v>2.34</v>
      </c>
      <c r="K100" s="92">
        <f t="shared" si="138"/>
        <v>147837.19859999997</v>
      </c>
      <c r="L100" s="69">
        <v>25</v>
      </c>
      <c r="M100" s="92">
        <f t="shared" ref="M100" si="142">K100*L100/100</f>
        <v>36959.299649999994</v>
      </c>
      <c r="W100" s="68"/>
      <c r="X100" s="41">
        <f t="shared" si="139"/>
        <v>18479.649824999997</v>
      </c>
      <c r="Y100" s="41">
        <f t="shared" si="140"/>
        <v>203276.14807499998</v>
      </c>
      <c r="Z100" s="80">
        <v>0.25</v>
      </c>
      <c r="AA100" s="41">
        <f t="shared" ref="AA100" si="143">Y100*Z100</f>
        <v>50819.037018749994</v>
      </c>
      <c r="AB100" s="72">
        <v>1</v>
      </c>
      <c r="AC100" s="41">
        <f t="shared" si="141"/>
        <v>50819.037018749994</v>
      </c>
    </row>
    <row r="101" spans="1:29" s="65" customFormat="1" ht="21" customHeight="1" x14ac:dyDescent="0.2">
      <c r="A101" s="65">
        <v>3</v>
      </c>
      <c r="B101" s="98" t="s">
        <v>76</v>
      </c>
      <c r="C101" s="82" t="s">
        <v>290</v>
      </c>
      <c r="D101" s="49" t="s">
        <v>230</v>
      </c>
      <c r="E101" s="49">
        <v>2</v>
      </c>
      <c r="F101" s="49"/>
      <c r="G101" s="36" t="s">
        <v>433</v>
      </c>
      <c r="H101" s="65">
        <v>17697</v>
      </c>
      <c r="I101" s="49">
        <v>4.41</v>
      </c>
      <c r="J101" s="49">
        <v>2.34</v>
      </c>
      <c r="K101" s="92">
        <f t="shared" si="138"/>
        <v>182622.42180000001</v>
      </c>
      <c r="L101" s="69">
        <v>25</v>
      </c>
      <c r="M101" s="92">
        <f t="shared" ref="M101:M106" si="144">K101*L101/100</f>
        <v>45655.605450000003</v>
      </c>
      <c r="P101" s="68"/>
      <c r="Q101" s="68"/>
      <c r="S101" s="68"/>
      <c r="W101" s="68"/>
      <c r="X101" s="41">
        <f>(K101+M101)*10/100</f>
        <v>22827.802725000001</v>
      </c>
      <c r="Y101" s="41">
        <f>K101+M101+O101+Q101+U101+W101+S101+X101</f>
        <v>251105.829975</v>
      </c>
      <c r="Z101" s="71">
        <v>1</v>
      </c>
      <c r="AA101" s="41">
        <f t="shared" ref="AA101:AA106" si="145">Y101*Z101</f>
        <v>251105.829975</v>
      </c>
      <c r="AB101" s="72">
        <v>1</v>
      </c>
      <c r="AC101" s="41">
        <f t="shared" si="141"/>
        <v>251105.829975</v>
      </c>
    </row>
    <row r="102" spans="1:29" s="65" customFormat="1" ht="25.5" customHeight="1" x14ac:dyDescent="0.2">
      <c r="A102" s="65">
        <v>4</v>
      </c>
      <c r="B102" s="98" t="s">
        <v>82</v>
      </c>
      <c r="C102" s="82" t="s">
        <v>292</v>
      </c>
      <c r="D102" s="49" t="s">
        <v>230</v>
      </c>
      <c r="E102" s="49">
        <v>1</v>
      </c>
      <c r="F102" s="49"/>
      <c r="G102" s="36" t="s">
        <v>483</v>
      </c>
      <c r="H102" s="65">
        <v>17697</v>
      </c>
      <c r="I102" s="49">
        <v>4.53</v>
      </c>
      <c r="J102" s="49">
        <v>2.34</v>
      </c>
      <c r="K102" s="92">
        <f t="shared" si="138"/>
        <v>187591.73939999999</v>
      </c>
      <c r="L102" s="69">
        <v>25</v>
      </c>
      <c r="M102" s="92">
        <f t="shared" si="144"/>
        <v>46897.934849999991</v>
      </c>
      <c r="R102" s="65">
        <v>50</v>
      </c>
      <c r="S102" s="68">
        <f>H102*R102/100</f>
        <v>8848.5</v>
      </c>
      <c r="U102" s="68"/>
      <c r="W102" s="68"/>
      <c r="X102" s="41">
        <f t="shared" ref="X102" si="146">(K102+M102)*10/100</f>
        <v>23448.967424999995</v>
      </c>
      <c r="Y102" s="41">
        <f t="shared" ref="Y102" si="147">K102+M102+O102+Q102+U102+W102+S102+X102</f>
        <v>266787.14167499996</v>
      </c>
      <c r="Z102" s="71">
        <v>1</v>
      </c>
      <c r="AA102" s="41">
        <f t="shared" si="145"/>
        <v>266787.14167499996</v>
      </c>
      <c r="AB102" s="72">
        <v>1</v>
      </c>
      <c r="AC102" s="41">
        <f t="shared" si="141"/>
        <v>266787.14167499996</v>
      </c>
    </row>
    <row r="103" spans="1:29" s="65" customFormat="1" ht="25.5" customHeight="1" x14ac:dyDescent="0.2">
      <c r="A103" s="65">
        <v>5</v>
      </c>
      <c r="B103" s="98" t="s">
        <v>82</v>
      </c>
      <c r="C103" s="82"/>
      <c r="D103" s="49" t="s">
        <v>230</v>
      </c>
      <c r="E103" s="49">
        <v>4</v>
      </c>
      <c r="F103" s="49"/>
      <c r="G103" s="36" t="s">
        <v>399</v>
      </c>
      <c r="H103" s="65">
        <v>17697</v>
      </c>
      <c r="I103" s="49">
        <v>3.36</v>
      </c>
      <c r="J103" s="49">
        <v>2.34</v>
      </c>
      <c r="K103" s="92">
        <f t="shared" si="138"/>
        <v>139140.8928</v>
      </c>
      <c r="L103" s="69">
        <v>25</v>
      </c>
      <c r="M103" s="92">
        <f t="shared" si="144"/>
        <v>34785.2232</v>
      </c>
      <c r="R103" s="65">
        <v>50</v>
      </c>
      <c r="S103" s="68">
        <f>H103*R103/100</f>
        <v>8848.5</v>
      </c>
      <c r="U103" s="68"/>
      <c r="W103" s="68"/>
      <c r="X103" s="41">
        <f t="shared" si="139"/>
        <v>17392.6116</v>
      </c>
      <c r="Y103" s="41">
        <f t="shared" si="140"/>
        <v>200167.22760000001</v>
      </c>
      <c r="Z103" s="71">
        <v>0.5</v>
      </c>
      <c r="AA103" s="41">
        <f t="shared" si="145"/>
        <v>100083.61380000001</v>
      </c>
      <c r="AB103" s="72">
        <v>1</v>
      </c>
      <c r="AC103" s="41">
        <f t="shared" si="141"/>
        <v>100083.61380000001</v>
      </c>
    </row>
    <row r="104" spans="1:29" s="102" customFormat="1" ht="23.45" customHeight="1" x14ac:dyDescent="0.2">
      <c r="A104" s="65">
        <v>6</v>
      </c>
      <c r="B104" s="112" t="s">
        <v>276</v>
      </c>
      <c r="C104" s="82"/>
      <c r="D104" s="49" t="s">
        <v>230</v>
      </c>
      <c r="E104" s="49">
        <v>4</v>
      </c>
      <c r="F104" s="49"/>
      <c r="G104" s="36" t="s">
        <v>446</v>
      </c>
      <c r="H104" s="102">
        <v>17697</v>
      </c>
      <c r="I104" s="82">
        <v>3.45</v>
      </c>
      <c r="J104" s="49">
        <v>2.34</v>
      </c>
      <c r="K104" s="92">
        <f t="shared" si="138"/>
        <v>142867.88099999999</v>
      </c>
      <c r="L104" s="69">
        <v>25</v>
      </c>
      <c r="M104" s="92">
        <f t="shared" si="144"/>
        <v>35716.970249999998</v>
      </c>
      <c r="U104" s="105"/>
      <c r="W104" s="105"/>
      <c r="X104" s="92">
        <f>(K104+M104)*10/100</f>
        <v>17858.485125000003</v>
      </c>
      <c r="Y104" s="92">
        <f>K104+M104+O104+Q104+U104+W104+S104+X104</f>
        <v>196443.33637500001</v>
      </c>
      <c r="Z104" s="71">
        <v>1</v>
      </c>
      <c r="AA104" s="92">
        <f t="shared" si="145"/>
        <v>196443.33637500001</v>
      </c>
      <c r="AB104" s="72">
        <v>1</v>
      </c>
      <c r="AC104" s="41">
        <f t="shared" si="141"/>
        <v>196443.33637500001</v>
      </c>
    </row>
    <row r="105" spans="1:29" s="102" customFormat="1" ht="23.45" customHeight="1" x14ac:dyDescent="0.2">
      <c r="A105" s="65">
        <v>7</v>
      </c>
      <c r="B105" s="112" t="s">
        <v>277</v>
      </c>
      <c r="C105" s="82"/>
      <c r="D105" s="82" t="s">
        <v>230</v>
      </c>
      <c r="E105" s="82">
        <v>4</v>
      </c>
      <c r="F105" s="82"/>
      <c r="G105" s="36" t="s">
        <v>430</v>
      </c>
      <c r="H105" s="102">
        <v>17697</v>
      </c>
      <c r="I105" s="82">
        <v>3.73</v>
      </c>
      <c r="J105" s="49">
        <v>2.34</v>
      </c>
      <c r="K105" s="92">
        <f t="shared" si="138"/>
        <v>154462.95539999998</v>
      </c>
      <c r="L105" s="69">
        <v>25</v>
      </c>
      <c r="M105" s="92">
        <f t="shared" si="144"/>
        <v>38615.738849999994</v>
      </c>
      <c r="U105" s="105"/>
      <c r="W105" s="105"/>
      <c r="X105" s="92">
        <f>(K105+M105)*10/100</f>
        <v>19307.869424999997</v>
      </c>
      <c r="Y105" s="92">
        <f>K105+M105+O105+Q105+U105+W105+S105+X105</f>
        <v>212386.56367499998</v>
      </c>
      <c r="Z105" s="71">
        <v>1</v>
      </c>
      <c r="AA105" s="92">
        <f t="shared" si="145"/>
        <v>212386.56367499998</v>
      </c>
      <c r="AB105" s="72">
        <v>1</v>
      </c>
      <c r="AC105" s="41">
        <f t="shared" si="141"/>
        <v>212386.56367499998</v>
      </c>
    </row>
    <row r="106" spans="1:29" s="102" customFormat="1" ht="23.45" customHeight="1" x14ac:dyDescent="0.2">
      <c r="A106" s="65">
        <v>8</v>
      </c>
      <c r="B106" s="112" t="s">
        <v>284</v>
      </c>
      <c r="C106" s="82"/>
      <c r="D106" s="82" t="s">
        <v>230</v>
      </c>
      <c r="E106" s="82">
        <v>4</v>
      </c>
      <c r="F106" s="82"/>
      <c r="G106" s="36" t="s">
        <v>390</v>
      </c>
      <c r="H106" s="102">
        <v>17697</v>
      </c>
      <c r="I106" s="82">
        <v>3.36</v>
      </c>
      <c r="J106" s="49">
        <v>2.34</v>
      </c>
      <c r="K106" s="92">
        <f t="shared" si="138"/>
        <v>139140.8928</v>
      </c>
      <c r="L106" s="69">
        <v>25</v>
      </c>
      <c r="M106" s="92">
        <f t="shared" si="144"/>
        <v>34785.2232</v>
      </c>
      <c r="W106" s="105"/>
      <c r="X106" s="92">
        <f>(K106+M106)*10/100</f>
        <v>17392.6116</v>
      </c>
      <c r="Y106" s="92">
        <f>K106+M106+O106+Q106+U106+W106+S106+X106</f>
        <v>191318.72760000001</v>
      </c>
      <c r="Z106" s="71">
        <v>0.5</v>
      </c>
      <c r="AA106" s="92">
        <f t="shared" si="145"/>
        <v>95659.363800000006</v>
      </c>
      <c r="AB106" s="72">
        <v>1</v>
      </c>
      <c r="AC106" s="41">
        <f t="shared" si="141"/>
        <v>95659.363800000006</v>
      </c>
    </row>
    <row r="107" spans="1:29" s="65" customFormat="1" ht="12.75" customHeight="1" x14ac:dyDescent="0.2">
      <c r="A107" s="93"/>
      <c r="B107" s="100" t="s">
        <v>19</v>
      </c>
      <c r="C107" s="94"/>
      <c r="D107" s="93"/>
      <c r="E107" s="93"/>
      <c r="F107" s="93"/>
      <c r="G107" s="114"/>
      <c r="H107" s="93"/>
      <c r="I107" s="50"/>
      <c r="J107" s="50"/>
      <c r="K107" s="107">
        <f>SUM(K99:K106)</f>
        <v>1248126.9372</v>
      </c>
      <c r="L107" s="107"/>
      <c r="M107" s="107">
        <f>SUM(M99:M106)</f>
        <v>312031.73430000001</v>
      </c>
      <c r="N107" s="107"/>
      <c r="O107" s="107">
        <f>SUM(O99:O106)</f>
        <v>0</v>
      </c>
      <c r="P107" s="107"/>
      <c r="Q107" s="107">
        <f>SUM(Q99:Q106)</f>
        <v>0</v>
      </c>
      <c r="R107" s="107"/>
      <c r="S107" s="107">
        <f>SUM(S99:S106)</f>
        <v>17697</v>
      </c>
      <c r="T107" s="107"/>
      <c r="U107" s="107">
        <f>SUM(U99:U106)</f>
        <v>0</v>
      </c>
      <c r="V107" s="107"/>
      <c r="W107" s="107">
        <f>SUM(W99:W106)</f>
        <v>0</v>
      </c>
      <c r="X107" s="107">
        <f>SUM(X99:X106)</f>
        <v>156015.86715000001</v>
      </c>
      <c r="Y107" s="107">
        <f>SUM(Y99:Y106)</f>
        <v>1733871.5386499998</v>
      </c>
      <c r="Z107" s="84">
        <f>SUM(Z99:Z106)</f>
        <v>5.75</v>
      </c>
      <c r="AA107" s="107">
        <f>SUM(AA99:AA106)</f>
        <v>1279478.1681562499</v>
      </c>
      <c r="AB107" s="107"/>
      <c r="AC107" s="107">
        <f>SUM(AC99:AC106)</f>
        <v>1279478.1681562499</v>
      </c>
    </row>
    <row r="108" spans="1:29" s="65" customFormat="1" x14ac:dyDescent="0.2">
      <c r="A108" s="220" t="s">
        <v>53</v>
      </c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67"/>
      <c r="AC108" s="67"/>
    </row>
    <row r="109" spans="1:29" s="65" customFormat="1" ht="24" customHeight="1" x14ac:dyDescent="0.2">
      <c r="A109" s="65">
        <v>1</v>
      </c>
      <c r="B109" s="98" t="s">
        <v>235</v>
      </c>
      <c r="C109" s="82" t="s">
        <v>292</v>
      </c>
      <c r="D109" s="49" t="s">
        <v>230</v>
      </c>
      <c r="E109" s="49">
        <v>1</v>
      </c>
      <c r="F109" s="49"/>
      <c r="G109" s="36" t="s">
        <v>372</v>
      </c>
      <c r="H109" s="65">
        <v>17697</v>
      </c>
      <c r="I109" s="49">
        <v>4.53</v>
      </c>
      <c r="J109" s="49">
        <v>2.34</v>
      </c>
      <c r="K109" s="92">
        <f t="shared" ref="K109:K125" si="148">H109*I109*J109</f>
        <v>187591.73939999999</v>
      </c>
      <c r="L109" s="69">
        <v>25</v>
      </c>
      <c r="M109" s="92">
        <f t="shared" ref="M109:M114" si="149">K109*L109/100</f>
        <v>46897.934849999991</v>
      </c>
      <c r="N109" s="65">
        <v>25</v>
      </c>
      <c r="O109" s="68">
        <f>H109*N109/100</f>
        <v>4424.25</v>
      </c>
      <c r="P109" s="68">
        <v>40</v>
      </c>
      <c r="Q109" s="68">
        <f t="shared" ref="Q109:Q121" si="150">H109*P109/100</f>
        <v>7078.8</v>
      </c>
      <c r="S109" s="68"/>
      <c r="W109" s="68"/>
      <c r="X109" s="41">
        <f t="shared" ref="X109:X125" si="151">(K109+M109)*10/100</f>
        <v>23448.967424999995</v>
      </c>
      <c r="Y109" s="41">
        <f t="shared" ref="Y109:Y114" si="152">K109+M109+O109+Q109+U109+W109+S109+X109</f>
        <v>269441.69167499995</v>
      </c>
      <c r="Z109" s="71">
        <v>1</v>
      </c>
      <c r="AA109" s="41">
        <f t="shared" ref="AA109:AA125" si="153">Y109*Z109</f>
        <v>269441.69167499995</v>
      </c>
      <c r="AB109" s="72">
        <v>1</v>
      </c>
      <c r="AC109" s="41">
        <f t="shared" ref="AC109:AC125" si="154">AA109*AB109</f>
        <v>269441.69167499995</v>
      </c>
    </row>
    <row r="110" spans="1:29" s="65" customFormat="1" ht="15" customHeight="1" x14ac:dyDescent="0.2">
      <c r="A110" s="65">
        <v>2</v>
      </c>
      <c r="B110" s="98" t="s">
        <v>83</v>
      </c>
      <c r="C110" s="82" t="s">
        <v>290</v>
      </c>
      <c r="D110" s="49" t="s">
        <v>230</v>
      </c>
      <c r="E110" s="49">
        <v>2</v>
      </c>
      <c r="F110" s="49"/>
      <c r="G110" s="36" t="s">
        <v>460</v>
      </c>
      <c r="H110" s="65">
        <v>17697</v>
      </c>
      <c r="I110" s="49">
        <v>4.41</v>
      </c>
      <c r="J110" s="49">
        <v>2.34</v>
      </c>
      <c r="K110" s="92">
        <f t="shared" si="148"/>
        <v>182622.42180000001</v>
      </c>
      <c r="L110" s="69">
        <v>25</v>
      </c>
      <c r="M110" s="92">
        <f t="shared" si="149"/>
        <v>45655.605450000003</v>
      </c>
      <c r="P110" s="68">
        <v>40</v>
      </c>
      <c r="Q110" s="68">
        <f>H110*P110/100</f>
        <v>7078.8</v>
      </c>
      <c r="R110" s="68"/>
      <c r="S110" s="68"/>
      <c r="W110" s="68"/>
      <c r="X110" s="41">
        <f>(K110+M110)*10/100</f>
        <v>22827.802725000001</v>
      </c>
      <c r="Y110" s="41">
        <f t="shared" si="152"/>
        <v>258184.62997499999</v>
      </c>
      <c r="Z110" s="71">
        <v>1</v>
      </c>
      <c r="AA110" s="41">
        <f>Y110*Z110</f>
        <v>258184.62997499999</v>
      </c>
      <c r="AB110" s="72">
        <v>1</v>
      </c>
      <c r="AC110" s="41">
        <f t="shared" si="154"/>
        <v>258184.62997499999</v>
      </c>
    </row>
    <row r="111" spans="1:29" s="65" customFormat="1" ht="15" customHeight="1" x14ac:dyDescent="0.2">
      <c r="A111" s="65">
        <v>3</v>
      </c>
      <c r="B111" s="98" t="s">
        <v>84</v>
      </c>
      <c r="C111" s="82" t="s">
        <v>290</v>
      </c>
      <c r="D111" s="49" t="s">
        <v>230</v>
      </c>
      <c r="E111" s="49">
        <v>2</v>
      </c>
      <c r="F111" s="49"/>
      <c r="G111" s="36" t="s">
        <v>460</v>
      </c>
      <c r="H111" s="65">
        <v>17697</v>
      </c>
      <c r="I111" s="49">
        <v>4.41</v>
      </c>
      <c r="J111" s="49">
        <v>2.34</v>
      </c>
      <c r="K111" s="92">
        <f t="shared" si="148"/>
        <v>182622.42180000001</v>
      </c>
      <c r="L111" s="69">
        <v>25</v>
      </c>
      <c r="M111" s="92">
        <f t="shared" si="149"/>
        <v>45655.605450000003</v>
      </c>
      <c r="P111" s="68">
        <v>40</v>
      </c>
      <c r="Q111" s="68">
        <f>H111*P111/100</f>
        <v>7078.8</v>
      </c>
      <c r="R111" s="68"/>
      <c r="S111" s="68"/>
      <c r="W111" s="68"/>
      <c r="X111" s="41">
        <f>(K111+M111)*10/100</f>
        <v>22827.802725000001</v>
      </c>
      <c r="Y111" s="41">
        <f t="shared" si="152"/>
        <v>258184.62997499999</v>
      </c>
      <c r="Z111" s="71">
        <v>0.25</v>
      </c>
      <c r="AA111" s="41">
        <f>Y111*Z111</f>
        <v>64546.157493749997</v>
      </c>
      <c r="AB111" s="72">
        <v>1</v>
      </c>
      <c r="AC111" s="41">
        <f t="shared" si="154"/>
        <v>64546.157493749997</v>
      </c>
    </row>
    <row r="112" spans="1:29" s="65" customFormat="1" ht="15" customHeight="1" x14ac:dyDescent="0.2">
      <c r="A112" s="65">
        <v>4</v>
      </c>
      <c r="B112" s="98" t="s">
        <v>85</v>
      </c>
      <c r="C112" s="82" t="s">
        <v>292</v>
      </c>
      <c r="D112" s="49" t="s">
        <v>230</v>
      </c>
      <c r="E112" s="49">
        <v>1</v>
      </c>
      <c r="F112" s="49"/>
      <c r="G112" s="36" t="s">
        <v>484</v>
      </c>
      <c r="H112" s="65">
        <v>17697</v>
      </c>
      <c r="I112" s="49">
        <v>4.53</v>
      </c>
      <c r="J112" s="49">
        <v>2.34</v>
      </c>
      <c r="K112" s="92">
        <f t="shared" si="148"/>
        <v>187591.73939999999</v>
      </c>
      <c r="L112" s="69">
        <v>25</v>
      </c>
      <c r="M112" s="92">
        <f t="shared" si="149"/>
        <v>46897.934849999991</v>
      </c>
      <c r="P112" s="68">
        <v>40</v>
      </c>
      <c r="Q112" s="68">
        <f>H112*P112/100</f>
        <v>7078.8</v>
      </c>
      <c r="S112" s="68"/>
      <c r="W112" s="68"/>
      <c r="X112" s="41">
        <f>(K112+M112)*10/100</f>
        <v>23448.967424999995</v>
      </c>
      <c r="Y112" s="41">
        <f t="shared" si="152"/>
        <v>265017.44167499995</v>
      </c>
      <c r="Z112" s="71">
        <v>0.5</v>
      </c>
      <c r="AA112" s="41">
        <f>Y112*Z112</f>
        <v>132508.72083749998</v>
      </c>
      <c r="AB112" s="72">
        <v>1</v>
      </c>
      <c r="AC112" s="41">
        <f t="shared" si="154"/>
        <v>132508.72083749998</v>
      </c>
    </row>
    <row r="113" spans="1:29" s="65" customFormat="1" ht="15" customHeight="1" x14ac:dyDescent="0.2">
      <c r="A113" s="65">
        <v>5</v>
      </c>
      <c r="B113" s="98" t="s">
        <v>246</v>
      </c>
      <c r="C113" s="82" t="s">
        <v>292</v>
      </c>
      <c r="D113" s="49" t="s">
        <v>230</v>
      </c>
      <c r="E113" s="49">
        <v>1</v>
      </c>
      <c r="F113" s="49"/>
      <c r="G113" s="36" t="s">
        <v>484</v>
      </c>
      <c r="H113" s="65">
        <v>17697</v>
      </c>
      <c r="I113" s="49">
        <v>4.53</v>
      </c>
      <c r="J113" s="49">
        <v>2.34</v>
      </c>
      <c r="K113" s="92">
        <f t="shared" si="148"/>
        <v>187591.73939999999</v>
      </c>
      <c r="L113" s="69">
        <v>25</v>
      </c>
      <c r="M113" s="92">
        <f t="shared" si="149"/>
        <v>46897.934849999991</v>
      </c>
      <c r="P113" s="68">
        <v>60</v>
      </c>
      <c r="Q113" s="68">
        <f>K113*P113/100</f>
        <v>112555.04364</v>
      </c>
      <c r="S113" s="68"/>
      <c r="W113" s="68"/>
      <c r="X113" s="41">
        <f>(K113+M113)*10/100</f>
        <v>23448.967424999995</v>
      </c>
      <c r="Y113" s="41">
        <f t="shared" si="152"/>
        <v>370493.68531499995</v>
      </c>
      <c r="Z113" s="71">
        <v>0.5</v>
      </c>
      <c r="AA113" s="41">
        <f>Y113*Z113</f>
        <v>185246.84265749998</v>
      </c>
      <c r="AB113" s="72">
        <v>1</v>
      </c>
      <c r="AC113" s="41">
        <f t="shared" si="154"/>
        <v>185246.84265749998</v>
      </c>
    </row>
    <row r="114" spans="1:29" s="65" customFormat="1" ht="15" customHeight="1" x14ac:dyDescent="0.2">
      <c r="A114" s="65">
        <v>6</v>
      </c>
      <c r="B114" s="98" t="s">
        <v>86</v>
      </c>
      <c r="C114" s="82"/>
      <c r="D114" s="49" t="s">
        <v>230</v>
      </c>
      <c r="E114" s="49">
        <v>4</v>
      </c>
      <c r="F114" s="49"/>
      <c r="G114" s="36" t="s">
        <v>346</v>
      </c>
      <c r="H114" s="65">
        <v>17697</v>
      </c>
      <c r="I114" s="49">
        <v>3.73</v>
      </c>
      <c r="J114" s="49">
        <v>2.34</v>
      </c>
      <c r="K114" s="92">
        <f t="shared" si="148"/>
        <v>154462.95539999998</v>
      </c>
      <c r="L114" s="69">
        <v>25</v>
      </c>
      <c r="M114" s="92">
        <f t="shared" si="149"/>
        <v>38615.738849999994</v>
      </c>
      <c r="P114" s="68">
        <v>40</v>
      </c>
      <c r="Q114" s="68">
        <f>H114*P114/100</f>
        <v>7078.8</v>
      </c>
      <c r="S114" s="68"/>
      <c r="W114" s="68"/>
      <c r="X114" s="41">
        <f>(K114+M114)*10/100</f>
        <v>19307.869424999997</v>
      </c>
      <c r="Y114" s="41">
        <f t="shared" si="152"/>
        <v>219465.36367499997</v>
      </c>
      <c r="Z114" s="71">
        <v>1</v>
      </c>
      <c r="AA114" s="41">
        <f>Y114*Z114</f>
        <v>219465.36367499997</v>
      </c>
      <c r="AB114" s="72">
        <v>1</v>
      </c>
      <c r="AC114" s="41">
        <f t="shared" si="154"/>
        <v>219465.36367499997</v>
      </c>
    </row>
    <row r="115" spans="1:29" s="65" customFormat="1" ht="15" customHeight="1" x14ac:dyDescent="0.2">
      <c r="A115" s="65">
        <v>7</v>
      </c>
      <c r="B115" s="98" t="s">
        <v>87</v>
      </c>
      <c r="C115" s="82"/>
      <c r="D115" s="49" t="s">
        <v>230</v>
      </c>
      <c r="E115" s="49">
        <v>4</v>
      </c>
      <c r="F115" s="49"/>
      <c r="G115" s="36" t="s">
        <v>446</v>
      </c>
      <c r="H115" s="65">
        <v>17697</v>
      </c>
      <c r="I115" s="49">
        <v>3.45</v>
      </c>
      <c r="J115" s="49">
        <v>2.34</v>
      </c>
      <c r="K115" s="92">
        <f t="shared" si="148"/>
        <v>142867.88099999999</v>
      </c>
      <c r="L115" s="69">
        <v>25</v>
      </c>
      <c r="M115" s="92">
        <f t="shared" ref="M115:M125" si="155">K115*L115/100</f>
        <v>35716.970249999998</v>
      </c>
      <c r="P115" s="68">
        <v>40</v>
      </c>
      <c r="Q115" s="68">
        <f t="shared" si="150"/>
        <v>7078.8</v>
      </c>
      <c r="S115" s="68"/>
      <c r="W115" s="68"/>
      <c r="X115" s="41">
        <f t="shared" si="151"/>
        <v>17858.485125000003</v>
      </c>
      <c r="Y115" s="41">
        <f t="shared" ref="Y115:Y125" si="156">K115+M115+O115+Q115+U115+W115+S115+X115</f>
        <v>203522.136375</v>
      </c>
      <c r="Z115" s="71">
        <v>1</v>
      </c>
      <c r="AA115" s="41">
        <f t="shared" si="153"/>
        <v>203522.136375</v>
      </c>
      <c r="AB115" s="72">
        <v>1</v>
      </c>
      <c r="AC115" s="41">
        <f t="shared" si="154"/>
        <v>203522.136375</v>
      </c>
    </row>
    <row r="116" spans="1:29" s="93" customFormat="1" ht="15" customHeight="1" x14ac:dyDescent="0.2">
      <c r="A116" s="65">
        <v>8</v>
      </c>
      <c r="B116" s="98" t="s">
        <v>87</v>
      </c>
      <c r="C116" s="82" t="s">
        <v>290</v>
      </c>
      <c r="D116" s="49" t="s">
        <v>230</v>
      </c>
      <c r="E116" s="49">
        <v>2</v>
      </c>
      <c r="F116" s="49"/>
      <c r="G116" s="36" t="s">
        <v>369</v>
      </c>
      <c r="H116" s="65">
        <v>17697</v>
      </c>
      <c r="I116" s="49">
        <v>4.41</v>
      </c>
      <c r="J116" s="49">
        <v>2.34</v>
      </c>
      <c r="K116" s="92">
        <f t="shared" si="148"/>
        <v>182622.42180000001</v>
      </c>
      <c r="L116" s="69">
        <v>25</v>
      </c>
      <c r="M116" s="92">
        <f t="shared" si="155"/>
        <v>45655.605450000003</v>
      </c>
      <c r="N116" s="65"/>
      <c r="O116" s="65"/>
      <c r="P116" s="68">
        <v>40</v>
      </c>
      <c r="Q116" s="68">
        <f t="shared" si="150"/>
        <v>7078.8</v>
      </c>
      <c r="R116" s="65"/>
      <c r="S116" s="68"/>
      <c r="T116" s="65"/>
      <c r="U116" s="65"/>
      <c r="V116" s="65"/>
      <c r="W116" s="68"/>
      <c r="X116" s="41">
        <f t="shared" si="151"/>
        <v>22827.802725000001</v>
      </c>
      <c r="Y116" s="41">
        <f t="shared" si="156"/>
        <v>258184.62997499999</v>
      </c>
      <c r="Z116" s="71">
        <v>1</v>
      </c>
      <c r="AA116" s="41">
        <f t="shared" si="153"/>
        <v>258184.62997499999</v>
      </c>
      <c r="AB116" s="72">
        <v>1</v>
      </c>
      <c r="AC116" s="41">
        <f t="shared" si="154"/>
        <v>258184.62997499999</v>
      </c>
    </row>
    <row r="117" spans="1:29" s="93" customFormat="1" ht="15" customHeight="1" x14ac:dyDescent="0.2">
      <c r="A117" s="65">
        <v>9</v>
      </c>
      <c r="B117" s="98" t="s">
        <v>87</v>
      </c>
      <c r="C117" s="82" t="s">
        <v>292</v>
      </c>
      <c r="D117" s="49" t="s">
        <v>230</v>
      </c>
      <c r="E117" s="49">
        <v>1</v>
      </c>
      <c r="F117" s="49"/>
      <c r="G117" s="36" t="s">
        <v>484</v>
      </c>
      <c r="H117" s="65">
        <v>17697</v>
      </c>
      <c r="I117" s="49">
        <v>4.53</v>
      </c>
      <c r="J117" s="49">
        <v>2.34</v>
      </c>
      <c r="K117" s="92">
        <f t="shared" si="148"/>
        <v>187591.73939999999</v>
      </c>
      <c r="L117" s="69">
        <v>25</v>
      </c>
      <c r="M117" s="92">
        <f t="shared" ref="M117" si="157">K117*L117/100</f>
        <v>46897.934849999991</v>
      </c>
      <c r="N117" s="65"/>
      <c r="O117" s="65"/>
      <c r="P117" s="68">
        <v>40</v>
      </c>
      <c r="Q117" s="68">
        <f t="shared" ref="Q117" si="158">H117*P117/100</f>
        <v>7078.8</v>
      </c>
      <c r="R117" s="65"/>
      <c r="S117" s="68"/>
      <c r="T117" s="65"/>
      <c r="U117" s="65"/>
      <c r="V117" s="65"/>
      <c r="W117" s="68"/>
      <c r="X117" s="41">
        <f t="shared" ref="X117" si="159">(K117+M117)*10/100</f>
        <v>23448.967424999995</v>
      </c>
      <c r="Y117" s="41">
        <f t="shared" ref="Y117" si="160">K117+M117+O117+Q117+U117+W117+S117+X117</f>
        <v>265017.44167499995</v>
      </c>
      <c r="Z117" s="71">
        <v>0.25</v>
      </c>
      <c r="AA117" s="41">
        <f t="shared" ref="AA117" si="161">Y117*Z117</f>
        <v>66254.360418749988</v>
      </c>
      <c r="AB117" s="72">
        <v>1</v>
      </c>
      <c r="AC117" s="41">
        <f t="shared" si="154"/>
        <v>66254.360418749988</v>
      </c>
    </row>
    <row r="118" spans="1:29" s="65" customFormat="1" ht="15" customHeight="1" x14ac:dyDescent="0.2">
      <c r="A118" s="65">
        <v>10</v>
      </c>
      <c r="B118" s="98" t="s">
        <v>88</v>
      </c>
      <c r="C118" s="82" t="s">
        <v>290</v>
      </c>
      <c r="D118" s="49" t="s">
        <v>230</v>
      </c>
      <c r="E118" s="49">
        <v>2</v>
      </c>
      <c r="F118" s="49"/>
      <c r="G118" s="36" t="s">
        <v>485</v>
      </c>
      <c r="H118" s="65">
        <v>17697</v>
      </c>
      <c r="I118" s="49">
        <v>4.41</v>
      </c>
      <c r="J118" s="49">
        <v>2.34</v>
      </c>
      <c r="K118" s="92">
        <f t="shared" si="148"/>
        <v>182622.42180000001</v>
      </c>
      <c r="L118" s="69">
        <v>25</v>
      </c>
      <c r="M118" s="92">
        <f t="shared" si="155"/>
        <v>45655.605450000003</v>
      </c>
      <c r="P118" s="68">
        <v>220</v>
      </c>
      <c r="Q118" s="68">
        <f t="shared" si="150"/>
        <v>38933.4</v>
      </c>
      <c r="S118" s="68"/>
      <c r="W118" s="68"/>
      <c r="X118" s="41">
        <f t="shared" si="151"/>
        <v>22827.802725000001</v>
      </c>
      <c r="Y118" s="41">
        <f t="shared" si="156"/>
        <v>290039.22997500002</v>
      </c>
      <c r="Z118" s="71">
        <v>1</v>
      </c>
      <c r="AA118" s="41">
        <f t="shared" si="153"/>
        <v>290039.22997500002</v>
      </c>
      <c r="AB118" s="72">
        <v>1</v>
      </c>
      <c r="AC118" s="41">
        <f t="shared" si="154"/>
        <v>290039.22997500002</v>
      </c>
    </row>
    <row r="119" spans="1:29" s="65" customFormat="1" ht="15" customHeight="1" x14ac:dyDescent="0.2">
      <c r="A119" s="65">
        <v>11</v>
      </c>
      <c r="B119" s="98" t="s">
        <v>89</v>
      </c>
      <c r="C119" s="82"/>
      <c r="D119" s="49" t="s">
        <v>230</v>
      </c>
      <c r="E119" s="49">
        <v>4</v>
      </c>
      <c r="F119" s="49"/>
      <c r="G119" s="36" t="s">
        <v>486</v>
      </c>
      <c r="H119" s="65">
        <v>17697</v>
      </c>
      <c r="I119" s="49">
        <v>3.73</v>
      </c>
      <c r="J119" s="49">
        <v>2.34</v>
      </c>
      <c r="K119" s="92">
        <f t="shared" si="148"/>
        <v>154462.95539999998</v>
      </c>
      <c r="L119" s="69">
        <v>25</v>
      </c>
      <c r="M119" s="92">
        <f t="shared" si="155"/>
        <v>38615.738849999994</v>
      </c>
      <c r="P119" s="68">
        <v>100</v>
      </c>
      <c r="Q119" s="68">
        <f t="shared" si="150"/>
        <v>17697</v>
      </c>
      <c r="S119" s="68"/>
      <c r="W119" s="68"/>
      <c r="X119" s="41">
        <f t="shared" si="151"/>
        <v>19307.869424999997</v>
      </c>
      <c r="Y119" s="41">
        <f t="shared" si="156"/>
        <v>230083.56367499998</v>
      </c>
      <c r="Z119" s="71">
        <v>1</v>
      </c>
      <c r="AA119" s="41">
        <f t="shared" si="153"/>
        <v>230083.56367499998</v>
      </c>
      <c r="AB119" s="72">
        <v>1</v>
      </c>
      <c r="AC119" s="41">
        <f t="shared" si="154"/>
        <v>230083.56367499998</v>
      </c>
    </row>
    <row r="120" spans="1:29" s="65" customFormat="1" ht="15" customHeight="1" x14ac:dyDescent="0.2">
      <c r="A120" s="65">
        <v>12</v>
      </c>
      <c r="B120" s="98" t="s">
        <v>89</v>
      </c>
      <c r="C120" s="82"/>
      <c r="D120" s="49" t="s">
        <v>230</v>
      </c>
      <c r="E120" s="49">
        <v>4</v>
      </c>
      <c r="F120" s="49"/>
      <c r="G120" s="36" t="s">
        <v>487</v>
      </c>
      <c r="H120" s="65">
        <v>17697</v>
      </c>
      <c r="I120" s="49">
        <v>3.73</v>
      </c>
      <c r="J120" s="49">
        <v>2.34</v>
      </c>
      <c r="K120" s="92">
        <f t="shared" si="148"/>
        <v>154462.95539999998</v>
      </c>
      <c r="L120" s="69">
        <v>25</v>
      </c>
      <c r="M120" s="92">
        <f t="shared" si="155"/>
        <v>38615.738849999994</v>
      </c>
      <c r="P120" s="68">
        <v>100</v>
      </c>
      <c r="Q120" s="68">
        <f t="shared" si="150"/>
        <v>17697</v>
      </c>
      <c r="S120" s="68"/>
      <c r="W120" s="68"/>
      <c r="X120" s="41">
        <f t="shared" si="151"/>
        <v>19307.869424999997</v>
      </c>
      <c r="Y120" s="41">
        <f t="shared" si="156"/>
        <v>230083.56367499998</v>
      </c>
      <c r="Z120" s="71">
        <v>1</v>
      </c>
      <c r="AA120" s="41">
        <f t="shared" si="153"/>
        <v>230083.56367499998</v>
      </c>
      <c r="AB120" s="72">
        <v>1</v>
      </c>
      <c r="AC120" s="41">
        <f t="shared" si="154"/>
        <v>230083.56367499998</v>
      </c>
    </row>
    <row r="121" spans="1:29" s="65" customFormat="1" ht="15" customHeight="1" x14ac:dyDescent="0.2">
      <c r="A121" s="65">
        <v>13</v>
      </c>
      <c r="B121" s="98" t="s">
        <v>89</v>
      </c>
      <c r="C121" s="82"/>
      <c r="D121" s="49" t="s">
        <v>230</v>
      </c>
      <c r="E121" s="49">
        <v>4</v>
      </c>
      <c r="F121" s="49"/>
      <c r="G121" s="36" t="s">
        <v>407</v>
      </c>
      <c r="H121" s="65">
        <v>17697</v>
      </c>
      <c r="I121" s="49">
        <v>3.73</v>
      </c>
      <c r="J121" s="49">
        <v>2.34</v>
      </c>
      <c r="K121" s="92">
        <f t="shared" si="148"/>
        <v>154462.95539999998</v>
      </c>
      <c r="L121" s="69">
        <v>25</v>
      </c>
      <c r="M121" s="92">
        <f t="shared" si="155"/>
        <v>38615.738849999994</v>
      </c>
      <c r="P121" s="68">
        <v>100</v>
      </c>
      <c r="Q121" s="68">
        <f t="shared" si="150"/>
        <v>17697</v>
      </c>
      <c r="S121" s="68"/>
      <c r="W121" s="68"/>
      <c r="X121" s="41">
        <f t="shared" si="151"/>
        <v>19307.869424999997</v>
      </c>
      <c r="Y121" s="41">
        <f t="shared" si="156"/>
        <v>230083.56367499998</v>
      </c>
      <c r="Z121" s="71">
        <v>1</v>
      </c>
      <c r="AA121" s="41">
        <f t="shared" si="153"/>
        <v>230083.56367499998</v>
      </c>
      <c r="AB121" s="72">
        <v>1</v>
      </c>
      <c r="AC121" s="41">
        <f t="shared" si="154"/>
        <v>230083.56367499998</v>
      </c>
    </row>
    <row r="122" spans="1:29" s="65" customFormat="1" ht="22.9" customHeight="1" x14ac:dyDescent="0.2">
      <c r="A122" s="65">
        <v>14</v>
      </c>
      <c r="B122" s="98" t="s">
        <v>232</v>
      </c>
      <c r="C122" s="32" t="s">
        <v>290</v>
      </c>
      <c r="D122" s="49" t="s">
        <v>230</v>
      </c>
      <c r="E122" s="49">
        <v>2</v>
      </c>
      <c r="F122" s="49"/>
      <c r="G122" s="36" t="s">
        <v>488</v>
      </c>
      <c r="H122" s="65">
        <v>17697</v>
      </c>
      <c r="I122" s="32" t="s">
        <v>349</v>
      </c>
      <c r="J122" s="49">
        <v>2.34</v>
      </c>
      <c r="K122" s="92">
        <f t="shared" si="148"/>
        <v>176410.77479999998</v>
      </c>
      <c r="L122" s="69">
        <v>25</v>
      </c>
      <c r="M122" s="92">
        <f t="shared" si="155"/>
        <v>44102.693699999989</v>
      </c>
      <c r="P122" s="68"/>
      <c r="Q122" s="68"/>
      <c r="R122" s="68"/>
      <c r="S122" s="68"/>
      <c r="W122" s="68"/>
      <c r="X122" s="41">
        <f t="shared" si="151"/>
        <v>22051.346849999994</v>
      </c>
      <c r="Y122" s="41">
        <f t="shared" si="156"/>
        <v>242564.81534999996</v>
      </c>
      <c r="Z122" s="71">
        <v>1</v>
      </c>
      <c r="AA122" s="41">
        <f t="shared" si="153"/>
        <v>242564.81534999996</v>
      </c>
      <c r="AB122" s="72">
        <v>1</v>
      </c>
      <c r="AC122" s="41">
        <f t="shared" si="154"/>
        <v>242564.81534999996</v>
      </c>
    </row>
    <row r="123" spans="1:29" s="65" customFormat="1" ht="23.25" customHeight="1" x14ac:dyDescent="0.2">
      <c r="A123" s="65">
        <v>15</v>
      </c>
      <c r="B123" s="98" t="s">
        <v>236</v>
      </c>
      <c r="C123" s="82"/>
      <c r="D123" s="49" t="s">
        <v>230</v>
      </c>
      <c r="E123" s="49">
        <v>4</v>
      </c>
      <c r="F123" s="49"/>
      <c r="G123" s="36" t="s">
        <v>437</v>
      </c>
      <c r="H123" s="65">
        <v>17697</v>
      </c>
      <c r="I123" s="49">
        <v>3.73</v>
      </c>
      <c r="J123" s="49">
        <v>2.34</v>
      </c>
      <c r="K123" s="92">
        <f t="shared" si="148"/>
        <v>154462.95539999998</v>
      </c>
      <c r="L123" s="69">
        <v>25</v>
      </c>
      <c r="M123" s="92">
        <f t="shared" ref="M123:M124" si="162">K123*L123/100</f>
        <v>38615.738849999994</v>
      </c>
      <c r="P123" s="68"/>
      <c r="Q123" s="68"/>
      <c r="R123" s="68"/>
      <c r="S123" s="68"/>
      <c r="W123" s="68"/>
      <c r="X123" s="41">
        <f t="shared" ref="X123:X124" si="163">(K123+M123)*10/100</f>
        <v>19307.869424999997</v>
      </c>
      <c r="Y123" s="41">
        <f t="shared" ref="Y123:Y124" si="164">K123+M123+O123+Q123+U123+W123+S123+X123</f>
        <v>212386.56367499998</v>
      </c>
      <c r="Z123" s="71">
        <v>0.5</v>
      </c>
      <c r="AA123" s="41">
        <f t="shared" ref="AA123:AA124" si="165">Y123*Z123</f>
        <v>106193.28183749999</v>
      </c>
      <c r="AB123" s="72">
        <v>1</v>
      </c>
      <c r="AC123" s="41">
        <f t="shared" si="154"/>
        <v>106193.28183749999</v>
      </c>
    </row>
    <row r="124" spans="1:29" s="65" customFormat="1" ht="24" x14ac:dyDescent="0.2">
      <c r="A124" s="65">
        <v>16</v>
      </c>
      <c r="B124" s="98" t="s">
        <v>339</v>
      </c>
      <c r="C124" s="82" t="s">
        <v>290</v>
      </c>
      <c r="D124" s="49" t="s">
        <v>230</v>
      </c>
      <c r="E124" s="59">
        <v>2</v>
      </c>
      <c r="F124" s="59"/>
      <c r="G124" s="36" t="s">
        <v>479</v>
      </c>
      <c r="H124" s="65">
        <v>17697</v>
      </c>
      <c r="I124" s="32" t="s">
        <v>391</v>
      </c>
      <c r="J124" s="49">
        <v>2.34</v>
      </c>
      <c r="K124" s="92">
        <f t="shared" ref="K124" si="166">H124*I124*J124</f>
        <v>173512.0062</v>
      </c>
      <c r="L124" s="69">
        <v>25</v>
      </c>
      <c r="M124" s="92">
        <f t="shared" si="162"/>
        <v>43378.001550000001</v>
      </c>
      <c r="P124" s="68">
        <v>60</v>
      </c>
      <c r="Q124" s="68">
        <f t="shared" ref="Q124" si="167">H124*P124/100</f>
        <v>10618.2</v>
      </c>
      <c r="R124" s="68"/>
      <c r="S124" s="68"/>
      <c r="W124" s="68"/>
      <c r="X124" s="41">
        <f t="shared" si="163"/>
        <v>21689.000774999997</v>
      </c>
      <c r="Y124" s="41">
        <f t="shared" si="164"/>
        <v>249197.20852499999</v>
      </c>
      <c r="Z124" s="71">
        <v>0.25</v>
      </c>
      <c r="AA124" s="41">
        <f t="shared" si="165"/>
        <v>62299.302131249999</v>
      </c>
      <c r="AB124" s="72">
        <v>1</v>
      </c>
      <c r="AC124" s="41">
        <f t="shared" si="154"/>
        <v>62299.302131249999</v>
      </c>
    </row>
    <row r="125" spans="1:29" s="65" customFormat="1" ht="24" x14ac:dyDescent="0.2">
      <c r="A125" s="65">
        <v>17</v>
      </c>
      <c r="B125" s="98" t="s">
        <v>339</v>
      </c>
      <c r="C125" s="82"/>
      <c r="D125" s="49" t="s">
        <v>230</v>
      </c>
      <c r="E125" s="59">
        <v>4</v>
      </c>
      <c r="F125" s="59"/>
      <c r="G125" s="36" t="s">
        <v>489</v>
      </c>
      <c r="H125" s="65">
        <v>17697</v>
      </c>
      <c r="I125" s="32" t="s">
        <v>291</v>
      </c>
      <c r="J125" s="49">
        <v>2.34</v>
      </c>
      <c r="K125" s="92">
        <f t="shared" si="148"/>
        <v>147837.19859999997</v>
      </c>
      <c r="L125" s="69">
        <v>25</v>
      </c>
      <c r="M125" s="92">
        <f t="shared" si="155"/>
        <v>36959.299649999994</v>
      </c>
      <c r="P125" s="68">
        <v>60</v>
      </c>
      <c r="Q125" s="68">
        <f t="shared" ref="Q125" si="168">H125*P125/100</f>
        <v>10618.2</v>
      </c>
      <c r="R125" s="68"/>
      <c r="S125" s="68"/>
      <c r="W125" s="68"/>
      <c r="X125" s="41">
        <f t="shared" si="151"/>
        <v>18479.649824999997</v>
      </c>
      <c r="Y125" s="41">
        <f t="shared" si="156"/>
        <v>213894.34807499999</v>
      </c>
      <c r="Z125" s="71">
        <v>0.25</v>
      </c>
      <c r="AA125" s="41">
        <f t="shared" si="153"/>
        <v>53473.587018749997</v>
      </c>
      <c r="AB125" s="72">
        <v>1</v>
      </c>
      <c r="AC125" s="41">
        <f t="shared" si="154"/>
        <v>53473.587018749997</v>
      </c>
    </row>
    <row r="126" spans="1:29" s="65" customFormat="1" ht="12.75" customHeight="1" x14ac:dyDescent="0.2">
      <c r="A126" s="93"/>
      <c r="B126" s="100" t="s">
        <v>19</v>
      </c>
      <c r="C126" s="94"/>
      <c r="D126" s="93"/>
      <c r="E126" s="93"/>
      <c r="F126" s="93"/>
      <c r="G126" s="95"/>
      <c r="H126" s="93"/>
      <c r="I126" s="50"/>
      <c r="J126" s="50"/>
      <c r="K126" s="96">
        <f>SUM(K109:K125)</f>
        <v>2893799.282399999</v>
      </c>
      <c r="L126" s="96"/>
      <c r="M126" s="96">
        <f>SUM(M109:M125)</f>
        <v>723449.82059999974</v>
      </c>
      <c r="N126" s="96"/>
      <c r="O126" s="96">
        <f>SUM(O109:O125)</f>
        <v>4424.25</v>
      </c>
      <c r="P126" s="96"/>
      <c r="Q126" s="96">
        <f>SUM(Q109:Q125)</f>
        <v>282446.24363999994</v>
      </c>
      <c r="R126" s="96"/>
      <c r="S126" s="96">
        <f>SUM(S109:S125)</f>
        <v>0</v>
      </c>
      <c r="T126" s="96"/>
      <c r="U126" s="96">
        <f>SUM(U109:U125)</f>
        <v>0</v>
      </c>
      <c r="V126" s="96"/>
      <c r="W126" s="96">
        <f>SUM(W109:W125)</f>
        <v>0</v>
      </c>
      <c r="X126" s="96">
        <f>SUM(X109:X125)</f>
        <v>361724.91029999987</v>
      </c>
      <c r="Y126" s="96">
        <f>SUM(Y109:Y125)</f>
        <v>4265844.5069399988</v>
      </c>
      <c r="Z126" s="101">
        <f>SUM(Z109:Z125)</f>
        <v>12.5</v>
      </c>
      <c r="AA126" s="96">
        <f>SUM(AA109:AA125)</f>
        <v>3102175.4404199994</v>
      </c>
      <c r="AB126" s="96"/>
      <c r="AC126" s="96">
        <f>SUM(AC109:AC125)</f>
        <v>3102175.4404199994</v>
      </c>
    </row>
    <row r="127" spans="1:29" s="65" customFormat="1" ht="12.75" customHeight="1" x14ac:dyDescent="0.2">
      <c r="A127" s="220" t="s">
        <v>56</v>
      </c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67"/>
      <c r="AC127" s="67"/>
    </row>
    <row r="128" spans="1:29" s="65" customFormat="1" ht="15" customHeight="1" x14ac:dyDescent="0.2">
      <c r="A128" s="65">
        <v>1</v>
      </c>
      <c r="B128" s="88" t="s">
        <v>46</v>
      </c>
      <c r="C128" s="82"/>
      <c r="D128" s="49" t="s">
        <v>230</v>
      </c>
      <c r="E128" s="49">
        <v>4</v>
      </c>
      <c r="F128" s="49"/>
      <c r="G128" s="36" t="s">
        <v>437</v>
      </c>
      <c r="H128" s="65">
        <v>17697</v>
      </c>
      <c r="I128" s="49">
        <v>3.73</v>
      </c>
      <c r="J128" s="49">
        <v>2.34</v>
      </c>
      <c r="K128" s="92">
        <f t="shared" ref="K128:K162" si="169">H128*I128*J128</f>
        <v>154462.95539999998</v>
      </c>
      <c r="L128" s="69">
        <v>25</v>
      </c>
      <c r="M128" s="92">
        <f t="shared" ref="M128:M161" si="170">K128*L128/100</f>
        <v>38615.738849999994</v>
      </c>
      <c r="N128" s="92">
        <v>25</v>
      </c>
      <c r="O128" s="89">
        <f>H128*N128/100</f>
        <v>4424.25</v>
      </c>
      <c r="W128" s="68"/>
      <c r="X128" s="41">
        <f t="shared" ref="X128:X161" si="171">(K128+M128)*10/100</f>
        <v>19307.869424999997</v>
      </c>
      <c r="Y128" s="41">
        <f t="shared" ref="Y128:Y162" si="172">K128+M128+O128+Q128+U128+W128+S128+X128</f>
        <v>216810.81367499998</v>
      </c>
      <c r="Z128" s="80">
        <v>0.5</v>
      </c>
      <c r="AA128" s="41">
        <f t="shared" ref="AA128:AA161" si="173">Y128*Z128</f>
        <v>108405.40683749999</v>
      </c>
      <c r="AB128" s="72">
        <v>1</v>
      </c>
      <c r="AC128" s="41">
        <f t="shared" ref="AC128:AC162" si="174">AA128*AB128</f>
        <v>108405.40683749999</v>
      </c>
    </row>
    <row r="129" spans="1:29" s="65" customFormat="1" ht="21" customHeight="1" x14ac:dyDescent="0.2">
      <c r="A129" s="65">
        <v>2</v>
      </c>
      <c r="B129" s="88" t="s">
        <v>238</v>
      </c>
      <c r="C129" s="82"/>
      <c r="D129" s="49" t="s">
        <v>230</v>
      </c>
      <c r="E129" s="49">
        <v>4</v>
      </c>
      <c r="F129" s="49"/>
      <c r="G129" s="36" t="s">
        <v>490</v>
      </c>
      <c r="H129" s="65">
        <v>17697</v>
      </c>
      <c r="I129" s="49">
        <v>3.65</v>
      </c>
      <c r="J129" s="49">
        <v>2.34</v>
      </c>
      <c r="K129" s="92">
        <f t="shared" si="169"/>
        <v>151150.07699999999</v>
      </c>
      <c r="L129" s="69">
        <v>25</v>
      </c>
      <c r="M129" s="92">
        <f t="shared" si="170"/>
        <v>37787.519249999998</v>
      </c>
      <c r="R129" s="65">
        <v>50</v>
      </c>
      <c r="S129" s="68">
        <f>H129*R129/100</f>
        <v>8848.5</v>
      </c>
      <c r="W129" s="68"/>
      <c r="X129" s="41">
        <f t="shared" si="171"/>
        <v>18893.759624999999</v>
      </c>
      <c r="Y129" s="41">
        <f t="shared" si="172"/>
        <v>216679.85587500001</v>
      </c>
      <c r="Z129" s="80">
        <v>1</v>
      </c>
      <c r="AA129" s="41">
        <f t="shared" si="173"/>
        <v>216679.85587500001</v>
      </c>
      <c r="AB129" s="72">
        <v>1</v>
      </c>
      <c r="AC129" s="41">
        <f t="shared" si="174"/>
        <v>216679.85587500001</v>
      </c>
    </row>
    <row r="130" spans="1:29" s="65" customFormat="1" ht="34.5" customHeight="1" x14ac:dyDescent="0.2">
      <c r="A130" s="65">
        <v>3</v>
      </c>
      <c r="B130" s="88" t="s">
        <v>94</v>
      </c>
      <c r="C130" s="82"/>
      <c r="D130" s="49" t="s">
        <v>230</v>
      </c>
      <c r="E130" s="49">
        <v>4</v>
      </c>
      <c r="F130" s="116"/>
      <c r="G130" s="36" t="s">
        <v>427</v>
      </c>
      <c r="H130" s="65">
        <v>17697</v>
      </c>
      <c r="I130" s="49">
        <v>3.73</v>
      </c>
      <c r="J130" s="49">
        <v>2.34</v>
      </c>
      <c r="K130" s="92">
        <f t="shared" si="169"/>
        <v>154462.95539999998</v>
      </c>
      <c r="L130" s="69">
        <v>25</v>
      </c>
      <c r="M130" s="92">
        <f>K130*L130/100</f>
        <v>38615.738849999994</v>
      </c>
      <c r="R130" s="68">
        <v>50</v>
      </c>
      <c r="S130" s="68">
        <f>H130*R130/100</f>
        <v>8848.5</v>
      </c>
      <c r="W130" s="68"/>
      <c r="X130" s="41">
        <f>(K130+M130)*10/100</f>
        <v>19307.869424999997</v>
      </c>
      <c r="Y130" s="41">
        <f>K130+M130+O130+Q130+U130+W130+S130+X130</f>
        <v>221235.06367499998</v>
      </c>
      <c r="Z130" s="80">
        <v>0.5</v>
      </c>
      <c r="AA130" s="41">
        <f>Y130*Z130</f>
        <v>110617.53183749999</v>
      </c>
      <c r="AB130" s="72">
        <v>1</v>
      </c>
      <c r="AC130" s="41">
        <f t="shared" si="174"/>
        <v>110617.53183749999</v>
      </c>
    </row>
    <row r="131" spans="1:29" s="65" customFormat="1" ht="33.6" customHeight="1" x14ac:dyDescent="0.2">
      <c r="A131" s="65">
        <v>4</v>
      </c>
      <c r="B131" s="88" t="s">
        <v>90</v>
      </c>
      <c r="C131" s="82"/>
      <c r="D131" s="49" t="s">
        <v>230</v>
      </c>
      <c r="E131" s="49">
        <v>4</v>
      </c>
      <c r="F131" s="116"/>
      <c r="G131" s="36" t="s">
        <v>427</v>
      </c>
      <c r="H131" s="65">
        <v>17697</v>
      </c>
      <c r="I131" s="49">
        <v>3.73</v>
      </c>
      <c r="J131" s="49">
        <v>2.34</v>
      </c>
      <c r="K131" s="92">
        <f t="shared" si="169"/>
        <v>154462.95539999998</v>
      </c>
      <c r="L131" s="69">
        <v>25</v>
      </c>
      <c r="M131" s="92">
        <f t="shared" si="170"/>
        <v>38615.738849999994</v>
      </c>
      <c r="S131" s="68"/>
      <c r="W131" s="68"/>
      <c r="X131" s="41">
        <f t="shared" si="171"/>
        <v>19307.869424999997</v>
      </c>
      <c r="Y131" s="41">
        <f t="shared" si="172"/>
        <v>212386.56367499998</v>
      </c>
      <c r="Z131" s="80">
        <v>0.75</v>
      </c>
      <c r="AA131" s="41">
        <f t="shared" si="173"/>
        <v>159289.92275624999</v>
      </c>
      <c r="AB131" s="72">
        <v>1</v>
      </c>
      <c r="AC131" s="41">
        <f t="shared" si="174"/>
        <v>159289.92275624999</v>
      </c>
    </row>
    <row r="132" spans="1:29" s="65" customFormat="1" ht="34.5" customHeight="1" x14ac:dyDescent="0.2">
      <c r="A132" s="65">
        <v>5</v>
      </c>
      <c r="B132" s="88" t="s">
        <v>92</v>
      </c>
      <c r="C132" s="82" t="s">
        <v>290</v>
      </c>
      <c r="D132" s="49" t="s">
        <v>230</v>
      </c>
      <c r="E132" s="49">
        <v>2</v>
      </c>
      <c r="F132" s="49"/>
      <c r="G132" s="36" t="s">
        <v>479</v>
      </c>
      <c r="H132" s="65">
        <v>17697</v>
      </c>
      <c r="I132" s="49">
        <v>4.1900000000000004</v>
      </c>
      <c r="J132" s="49">
        <v>2.34</v>
      </c>
      <c r="K132" s="92">
        <f t="shared" si="169"/>
        <v>173512.0062</v>
      </c>
      <c r="L132" s="69">
        <v>25</v>
      </c>
      <c r="M132" s="92">
        <f>K132*L132/100</f>
        <v>43378.001550000001</v>
      </c>
      <c r="W132" s="68"/>
      <c r="X132" s="41">
        <f>(K132+M132)*10/100</f>
        <v>21689.000774999997</v>
      </c>
      <c r="Y132" s="41">
        <f>K132+M132+O132+Q132+U132+W132+S132+X132</f>
        <v>238579.00852499998</v>
      </c>
      <c r="Z132" s="80">
        <v>0.5</v>
      </c>
      <c r="AA132" s="41">
        <f>Y132*Z132</f>
        <v>119289.50426249999</v>
      </c>
      <c r="AB132" s="72">
        <v>1</v>
      </c>
      <c r="AC132" s="41">
        <f t="shared" si="174"/>
        <v>119289.50426249999</v>
      </c>
    </row>
    <row r="133" spans="1:29" s="65" customFormat="1" ht="21" customHeight="1" x14ac:dyDescent="0.2">
      <c r="A133" s="65">
        <v>6</v>
      </c>
      <c r="B133" s="88" t="s">
        <v>95</v>
      </c>
      <c r="C133" s="82"/>
      <c r="D133" s="49" t="s">
        <v>230</v>
      </c>
      <c r="E133" s="49">
        <v>4</v>
      </c>
      <c r="F133" s="49"/>
      <c r="G133" s="36" t="s">
        <v>435</v>
      </c>
      <c r="H133" s="65">
        <v>17697</v>
      </c>
      <c r="I133" s="49">
        <v>3.73</v>
      </c>
      <c r="J133" s="49">
        <v>2.34</v>
      </c>
      <c r="K133" s="92">
        <f t="shared" si="169"/>
        <v>154462.95539999998</v>
      </c>
      <c r="L133" s="69">
        <v>25</v>
      </c>
      <c r="M133" s="92">
        <f>K133*L133/100</f>
        <v>38615.738849999994</v>
      </c>
      <c r="P133" s="65">
        <v>20</v>
      </c>
      <c r="Q133" s="68">
        <f>H133*P133/100</f>
        <v>3539.4</v>
      </c>
      <c r="R133" s="68"/>
      <c r="S133" s="68"/>
      <c r="W133" s="68"/>
      <c r="X133" s="41">
        <f>(K133+M133)*10/100</f>
        <v>19307.869424999997</v>
      </c>
      <c r="Y133" s="41">
        <f>K133+M133+O133+Q133+U133+W133+S133+X133</f>
        <v>215925.96367499995</v>
      </c>
      <c r="Z133" s="80">
        <v>1</v>
      </c>
      <c r="AA133" s="41">
        <f>Y133*Z133</f>
        <v>215925.96367499995</v>
      </c>
      <c r="AB133" s="72">
        <v>1</v>
      </c>
      <c r="AC133" s="41">
        <f t="shared" si="174"/>
        <v>215925.96367499995</v>
      </c>
    </row>
    <row r="134" spans="1:29" s="65" customFormat="1" ht="33" customHeight="1" x14ac:dyDescent="0.2">
      <c r="A134" s="65">
        <v>7</v>
      </c>
      <c r="B134" s="88" t="s">
        <v>91</v>
      </c>
      <c r="C134" s="32"/>
      <c r="D134" s="49" t="s">
        <v>230</v>
      </c>
      <c r="E134" s="59">
        <v>4</v>
      </c>
      <c r="F134" s="59"/>
      <c r="G134" s="36" t="s">
        <v>489</v>
      </c>
      <c r="H134" s="65">
        <v>17697</v>
      </c>
      <c r="I134" s="32" t="s">
        <v>291</v>
      </c>
      <c r="J134" s="49">
        <v>2.34</v>
      </c>
      <c r="K134" s="92">
        <f t="shared" si="169"/>
        <v>147837.19859999997</v>
      </c>
      <c r="L134" s="69">
        <v>25</v>
      </c>
      <c r="M134" s="92">
        <f t="shared" si="170"/>
        <v>36959.299649999994</v>
      </c>
      <c r="P134" s="65">
        <v>20</v>
      </c>
      <c r="Q134" s="68">
        <f>H134*P134/100</f>
        <v>3539.4</v>
      </c>
      <c r="R134" s="68"/>
      <c r="S134" s="68"/>
      <c r="W134" s="68"/>
      <c r="X134" s="41">
        <f t="shared" si="171"/>
        <v>18479.649824999997</v>
      </c>
      <c r="Y134" s="41">
        <f t="shared" si="172"/>
        <v>206815.54807499997</v>
      </c>
      <c r="Z134" s="80">
        <v>1</v>
      </c>
      <c r="AA134" s="41">
        <f t="shared" si="173"/>
        <v>206815.54807499997</v>
      </c>
      <c r="AB134" s="72">
        <v>1</v>
      </c>
      <c r="AC134" s="41">
        <f t="shared" si="174"/>
        <v>206815.54807499997</v>
      </c>
    </row>
    <row r="135" spans="1:29" s="65" customFormat="1" ht="22.15" customHeight="1" x14ac:dyDescent="0.2">
      <c r="A135" s="65">
        <v>8</v>
      </c>
      <c r="B135" s="88" t="s">
        <v>93</v>
      </c>
      <c r="C135" s="82" t="s">
        <v>292</v>
      </c>
      <c r="D135" s="49" t="s">
        <v>230</v>
      </c>
      <c r="E135" s="49">
        <v>1</v>
      </c>
      <c r="F135" s="49"/>
      <c r="G135" s="36" t="s">
        <v>483</v>
      </c>
      <c r="H135" s="65">
        <v>17697</v>
      </c>
      <c r="I135" s="117">
        <v>4.53</v>
      </c>
      <c r="J135" s="49">
        <v>2.34</v>
      </c>
      <c r="K135" s="92">
        <f t="shared" si="169"/>
        <v>187591.73939999999</v>
      </c>
      <c r="L135" s="69">
        <v>25</v>
      </c>
      <c r="M135" s="92">
        <f t="shared" si="170"/>
        <v>46897.934849999991</v>
      </c>
      <c r="P135" s="65">
        <v>20</v>
      </c>
      <c r="Q135" s="68">
        <f>H135*P135/100</f>
        <v>3539.4</v>
      </c>
      <c r="R135" s="68"/>
      <c r="S135" s="68"/>
      <c r="W135" s="68"/>
      <c r="X135" s="41">
        <f t="shared" si="171"/>
        <v>23448.967424999995</v>
      </c>
      <c r="Y135" s="41">
        <f t="shared" si="172"/>
        <v>261478.04167499999</v>
      </c>
      <c r="Z135" s="80">
        <v>0.5</v>
      </c>
      <c r="AA135" s="41">
        <f t="shared" si="173"/>
        <v>130739.02083749999</v>
      </c>
      <c r="AB135" s="72">
        <v>1</v>
      </c>
      <c r="AC135" s="41">
        <f t="shared" si="174"/>
        <v>130739.02083749999</v>
      </c>
    </row>
    <row r="136" spans="1:29" s="65" customFormat="1" ht="22.15" customHeight="1" x14ac:dyDescent="0.2">
      <c r="A136" s="65">
        <v>9</v>
      </c>
      <c r="B136" s="88" t="s">
        <v>96</v>
      </c>
      <c r="C136" s="82" t="s">
        <v>290</v>
      </c>
      <c r="D136" s="49" t="s">
        <v>230</v>
      </c>
      <c r="E136" s="49">
        <v>2</v>
      </c>
      <c r="F136" s="49"/>
      <c r="G136" s="36" t="s">
        <v>491</v>
      </c>
      <c r="H136" s="65">
        <v>17697</v>
      </c>
      <c r="I136" s="49">
        <v>4.41</v>
      </c>
      <c r="J136" s="49">
        <v>2.34</v>
      </c>
      <c r="K136" s="92">
        <f t="shared" si="169"/>
        <v>182622.42180000001</v>
      </c>
      <c r="L136" s="69">
        <v>25</v>
      </c>
      <c r="M136" s="92">
        <f t="shared" si="170"/>
        <v>45655.605450000003</v>
      </c>
      <c r="P136" s="65">
        <v>190</v>
      </c>
      <c r="Q136" s="68">
        <f>H136*P136/100</f>
        <v>33624.300000000003</v>
      </c>
      <c r="R136" s="68"/>
      <c r="S136" s="68"/>
      <c r="W136" s="68"/>
      <c r="X136" s="41">
        <f t="shared" si="171"/>
        <v>22827.802725000001</v>
      </c>
      <c r="Y136" s="41">
        <f t="shared" si="172"/>
        <v>284730.12997500005</v>
      </c>
      <c r="Z136" s="80">
        <v>1</v>
      </c>
      <c r="AA136" s="41">
        <f t="shared" si="173"/>
        <v>284730.12997500005</v>
      </c>
      <c r="AB136" s="72">
        <v>1</v>
      </c>
      <c r="AC136" s="41">
        <f t="shared" si="174"/>
        <v>284730.12997500005</v>
      </c>
    </row>
    <row r="137" spans="1:29" s="65" customFormat="1" ht="22.15" customHeight="1" x14ac:dyDescent="0.2">
      <c r="A137" s="65">
        <v>10</v>
      </c>
      <c r="B137" s="88" t="s">
        <v>340</v>
      </c>
      <c r="C137" s="82" t="s">
        <v>292</v>
      </c>
      <c r="D137" s="49" t="s">
        <v>230</v>
      </c>
      <c r="E137" s="49">
        <v>1</v>
      </c>
      <c r="F137" s="49"/>
      <c r="G137" s="36" t="s">
        <v>492</v>
      </c>
      <c r="H137" s="65">
        <v>17697</v>
      </c>
      <c r="I137" s="49">
        <v>4.53</v>
      </c>
      <c r="J137" s="49">
        <v>2.34</v>
      </c>
      <c r="K137" s="92">
        <f t="shared" si="169"/>
        <v>187591.73939999999</v>
      </c>
      <c r="L137" s="69">
        <v>25</v>
      </c>
      <c r="M137" s="92">
        <f t="shared" si="170"/>
        <v>46897.934849999991</v>
      </c>
      <c r="W137" s="68"/>
      <c r="X137" s="41">
        <f t="shared" si="171"/>
        <v>23448.967424999995</v>
      </c>
      <c r="Y137" s="41">
        <f t="shared" si="172"/>
        <v>257938.64167499996</v>
      </c>
      <c r="Z137" s="80">
        <v>1</v>
      </c>
      <c r="AA137" s="41">
        <f t="shared" si="173"/>
        <v>257938.64167499996</v>
      </c>
      <c r="AB137" s="72">
        <v>1</v>
      </c>
      <c r="AC137" s="41">
        <f t="shared" si="174"/>
        <v>257938.64167499996</v>
      </c>
    </row>
    <row r="138" spans="1:29" s="65" customFormat="1" ht="25.5" customHeight="1" x14ac:dyDescent="0.2">
      <c r="A138" s="65">
        <v>11</v>
      </c>
      <c r="B138" s="88" t="s">
        <v>375</v>
      </c>
      <c r="C138" s="82" t="s">
        <v>292</v>
      </c>
      <c r="D138" s="49" t="s">
        <v>230</v>
      </c>
      <c r="E138" s="49">
        <v>1</v>
      </c>
      <c r="F138" s="49"/>
      <c r="G138" s="36" t="s">
        <v>478</v>
      </c>
      <c r="H138" s="65">
        <v>17697</v>
      </c>
      <c r="I138" s="32" t="s">
        <v>311</v>
      </c>
      <c r="J138" s="49">
        <v>2.34</v>
      </c>
      <c r="K138" s="92">
        <f t="shared" si="169"/>
        <v>187591.73939999999</v>
      </c>
      <c r="L138" s="69">
        <v>25</v>
      </c>
      <c r="M138" s="92">
        <f t="shared" si="170"/>
        <v>46897.934849999991</v>
      </c>
      <c r="W138" s="68"/>
      <c r="X138" s="41">
        <f t="shared" si="171"/>
        <v>23448.967424999995</v>
      </c>
      <c r="Y138" s="41">
        <f t="shared" si="172"/>
        <v>257938.64167499996</v>
      </c>
      <c r="Z138" s="80">
        <v>0.5</v>
      </c>
      <c r="AA138" s="41">
        <f t="shared" si="173"/>
        <v>128969.32083749998</v>
      </c>
      <c r="AB138" s="72">
        <v>1</v>
      </c>
      <c r="AC138" s="41">
        <f t="shared" si="174"/>
        <v>128969.32083749998</v>
      </c>
    </row>
    <row r="139" spans="1:29" s="65" customFormat="1" ht="22.15" customHeight="1" x14ac:dyDescent="0.2">
      <c r="A139" s="65">
        <v>11</v>
      </c>
      <c r="B139" s="88" t="s">
        <v>376</v>
      </c>
      <c r="C139" s="82" t="s">
        <v>292</v>
      </c>
      <c r="D139" s="49" t="s">
        <v>230</v>
      </c>
      <c r="E139" s="49">
        <v>1</v>
      </c>
      <c r="F139" s="49"/>
      <c r="G139" s="36" t="s">
        <v>478</v>
      </c>
      <c r="H139" s="65">
        <v>17697</v>
      </c>
      <c r="I139" s="32" t="s">
        <v>311</v>
      </c>
      <c r="J139" s="49">
        <v>2.34</v>
      </c>
      <c r="K139" s="92">
        <f t="shared" ref="K139" si="175">H139*I139*J139</f>
        <v>187591.73939999999</v>
      </c>
      <c r="L139" s="69">
        <v>25</v>
      </c>
      <c r="M139" s="92">
        <f t="shared" ref="M139" si="176">K139*L139/100</f>
        <v>46897.934849999991</v>
      </c>
      <c r="W139" s="68"/>
      <c r="X139" s="41">
        <f t="shared" ref="X139" si="177">(K139+M139)*10/100</f>
        <v>23448.967424999995</v>
      </c>
      <c r="Y139" s="41">
        <f t="shared" ref="Y139" si="178">K139+M139+O139+Q139+U139+W139+S139+X139</f>
        <v>257938.64167499996</v>
      </c>
      <c r="Z139" s="80">
        <v>0.5</v>
      </c>
      <c r="AA139" s="41">
        <f t="shared" ref="AA139" si="179">Y139*Z139</f>
        <v>128969.32083749998</v>
      </c>
      <c r="AB139" s="72">
        <v>1</v>
      </c>
      <c r="AC139" s="41">
        <f t="shared" ref="AC139" si="180">AA139*AB139</f>
        <v>128969.32083749998</v>
      </c>
    </row>
    <row r="140" spans="1:29" s="65" customFormat="1" ht="22.15" customHeight="1" x14ac:dyDescent="0.2">
      <c r="A140" s="65">
        <v>12</v>
      </c>
      <c r="B140" s="88" t="s">
        <v>97</v>
      </c>
      <c r="C140" s="32" t="s">
        <v>290</v>
      </c>
      <c r="D140" s="49" t="s">
        <v>230</v>
      </c>
      <c r="E140" s="49">
        <v>2</v>
      </c>
      <c r="F140" s="49"/>
      <c r="G140" s="36" t="s">
        <v>374</v>
      </c>
      <c r="H140" s="65">
        <v>17697</v>
      </c>
      <c r="I140" s="32" t="s">
        <v>349</v>
      </c>
      <c r="J140" s="49">
        <v>2.34</v>
      </c>
      <c r="K140" s="92">
        <f t="shared" si="169"/>
        <v>176410.77479999998</v>
      </c>
      <c r="L140" s="69">
        <v>25</v>
      </c>
      <c r="M140" s="92">
        <f t="shared" si="170"/>
        <v>44102.693699999989</v>
      </c>
      <c r="W140" s="68"/>
      <c r="X140" s="41">
        <f t="shared" si="171"/>
        <v>22051.346849999994</v>
      </c>
      <c r="Y140" s="41">
        <f t="shared" si="172"/>
        <v>242564.81534999996</v>
      </c>
      <c r="Z140" s="80">
        <v>1</v>
      </c>
      <c r="AA140" s="41">
        <f t="shared" si="173"/>
        <v>242564.81534999996</v>
      </c>
      <c r="AB140" s="72">
        <v>1</v>
      </c>
      <c r="AC140" s="41">
        <f t="shared" si="174"/>
        <v>242564.81534999996</v>
      </c>
    </row>
    <row r="141" spans="1:29" s="65" customFormat="1" ht="22.15" customHeight="1" x14ac:dyDescent="0.2">
      <c r="A141" s="65">
        <v>13</v>
      </c>
      <c r="B141" s="88" t="s">
        <v>98</v>
      </c>
      <c r="C141" s="82" t="s">
        <v>292</v>
      </c>
      <c r="D141" s="49" t="s">
        <v>230</v>
      </c>
      <c r="E141" s="49">
        <v>1</v>
      </c>
      <c r="F141" s="49"/>
      <c r="G141" s="36" t="s">
        <v>493</v>
      </c>
      <c r="H141" s="65">
        <v>17697</v>
      </c>
      <c r="I141" s="49">
        <v>4.53</v>
      </c>
      <c r="J141" s="49">
        <v>2.34</v>
      </c>
      <c r="K141" s="92">
        <f t="shared" si="169"/>
        <v>187591.73939999999</v>
      </c>
      <c r="L141" s="69">
        <v>25</v>
      </c>
      <c r="M141" s="92">
        <f t="shared" si="170"/>
        <v>46897.934849999991</v>
      </c>
      <c r="P141" s="65">
        <v>22</v>
      </c>
      <c r="Q141" s="68">
        <f>H141*P141/100</f>
        <v>3893.34</v>
      </c>
      <c r="R141" s="68"/>
      <c r="S141" s="68"/>
      <c r="W141" s="68"/>
      <c r="X141" s="41">
        <f t="shared" si="171"/>
        <v>23448.967424999995</v>
      </c>
      <c r="Y141" s="41">
        <f t="shared" si="172"/>
        <v>261831.98167499999</v>
      </c>
      <c r="Z141" s="80">
        <v>0.5</v>
      </c>
      <c r="AA141" s="41">
        <f t="shared" si="173"/>
        <v>130915.99083749999</v>
      </c>
      <c r="AB141" s="72">
        <v>1</v>
      </c>
      <c r="AC141" s="41">
        <f t="shared" si="174"/>
        <v>130915.99083749999</v>
      </c>
    </row>
    <row r="142" spans="1:29" s="65" customFormat="1" ht="22.15" customHeight="1" x14ac:dyDescent="0.2">
      <c r="A142" s="65">
        <v>14</v>
      </c>
      <c r="B142" s="88" t="s">
        <v>99</v>
      </c>
      <c r="C142" s="82" t="s">
        <v>292</v>
      </c>
      <c r="D142" s="49" t="s">
        <v>230</v>
      </c>
      <c r="E142" s="49">
        <v>1</v>
      </c>
      <c r="F142" s="49"/>
      <c r="G142" s="36" t="s">
        <v>493</v>
      </c>
      <c r="H142" s="65">
        <v>17697</v>
      </c>
      <c r="I142" s="49">
        <v>4.53</v>
      </c>
      <c r="J142" s="49">
        <v>2.34</v>
      </c>
      <c r="K142" s="92">
        <f t="shared" si="169"/>
        <v>187591.73939999999</v>
      </c>
      <c r="L142" s="69">
        <v>25</v>
      </c>
      <c r="M142" s="92">
        <f t="shared" si="170"/>
        <v>46897.934849999991</v>
      </c>
      <c r="P142" s="65">
        <v>22</v>
      </c>
      <c r="Q142" s="68">
        <f>H142*P142/100</f>
        <v>3893.34</v>
      </c>
      <c r="R142" s="68"/>
      <c r="S142" s="68"/>
      <c r="W142" s="68"/>
      <c r="X142" s="41">
        <f t="shared" si="171"/>
        <v>23448.967424999995</v>
      </c>
      <c r="Y142" s="41">
        <f t="shared" si="172"/>
        <v>261831.98167499999</v>
      </c>
      <c r="Z142" s="80">
        <v>0.5</v>
      </c>
      <c r="AA142" s="41">
        <f t="shared" si="173"/>
        <v>130915.99083749999</v>
      </c>
      <c r="AB142" s="72">
        <v>1</v>
      </c>
      <c r="AC142" s="41">
        <f t="shared" si="174"/>
        <v>130915.99083749999</v>
      </c>
    </row>
    <row r="143" spans="1:29" s="65" customFormat="1" ht="22.5" customHeight="1" x14ac:dyDescent="0.2">
      <c r="A143" s="65">
        <v>15</v>
      </c>
      <c r="B143" s="88" t="s">
        <v>100</v>
      </c>
      <c r="C143" s="82" t="s">
        <v>290</v>
      </c>
      <c r="D143" s="49" t="s">
        <v>230</v>
      </c>
      <c r="E143" s="49">
        <v>2</v>
      </c>
      <c r="F143" s="49"/>
      <c r="G143" s="36" t="s">
        <v>346</v>
      </c>
      <c r="H143" s="65">
        <v>17697</v>
      </c>
      <c r="I143" s="49">
        <v>4.41</v>
      </c>
      <c r="J143" s="49">
        <v>2.34</v>
      </c>
      <c r="K143" s="92">
        <f t="shared" si="169"/>
        <v>182622.42180000001</v>
      </c>
      <c r="L143" s="69">
        <v>25</v>
      </c>
      <c r="M143" s="92">
        <f t="shared" si="170"/>
        <v>45655.605450000003</v>
      </c>
      <c r="W143" s="68"/>
      <c r="X143" s="41">
        <f t="shared" si="171"/>
        <v>22827.802725000001</v>
      </c>
      <c r="Y143" s="41">
        <f t="shared" si="172"/>
        <v>251105.829975</v>
      </c>
      <c r="Z143" s="80">
        <v>0.5</v>
      </c>
      <c r="AA143" s="41">
        <f t="shared" si="173"/>
        <v>125552.9149875</v>
      </c>
      <c r="AB143" s="72">
        <v>1</v>
      </c>
      <c r="AC143" s="41">
        <f t="shared" si="174"/>
        <v>125552.9149875</v>
      </c>
    </row>
    <row r="144" spans="1:29" s="65" customFormat="1" ht="22.5" customHeight="1" x14ac:dyDescent="0.2">
      <c r="A144" s="65">
        <v>16</v>
      </c>
      <c r="B144" s="88" t="s">
        <v>100</v>
      </c>
      <c r="C144" s="32" t="s">
        <v>292</v>
      </c>
      <c r="D144" s="49" t="s">
        <v>230</v>
      </c>
      <c r="E144" s="49">
        <v>1</v>
      </c>
      <c r="F144" s="49"/>
      <c r="G144" s="36" t="s">
        <v>432</v>
      </c>
      <c r="H144" s="65">
        <v>17697</v>
      </c>
      <c r="I144" s="32" t="s">
        <v>311</v>
      </c>
      <c r="J144" s="49">
        <v>2.34</v>
      </c>
      <c r="K144" s="92">
        <f t="shared" si="169"/>
        <v>187591.73939999999</v>
      </c>
      <c r="L144" s="69">
        <v>25</v>
      </c>
      <c r="M144" s="92">
        <f t="shared" ref="M144" si="181">K144*L144/100</f>
        <v>46897.934849999991</v>
      </c>
      <c r="W144" s="68"/>
      <c r="X144" s="41">
        <f t="shared" si="171"/>
        <v>23448.967424999995</v>
      </c>
      <c r="Y144" s="41">
        <f t="shared" si="172"/>
        <v>257938.64167499996</v>
      </c>
      <c r="Z144" s="80">
        <v>0.5</v>
      </c>
      <c r="AA144" s="41">
        <f t="shared" ref="AA144" si="182">Y144*Z144</f>
        <v>128969.32083749998</v>
      </c>
      <c r="AB144" s="72">
        <v>1</v>
      </c>
      <c r="AC144" s="41">
        <f t="shared" si="174"/>
        <v>128969.32083749998</v>
      </c>
    </row>
    <row r="145" spans="1:29" s="65" customFormat="1" ht="22.5" customHeight="1" x14ac:dyDescent="0.2">
      <c r="A145" s="65">
        <v>17</v>
      </c>
      <c r="B145" s="88" t="s">
        <v>100</v>
      </c>
      <c r="C145" s="82" t="s">
        <v>290</v>
      </c>
      <c r="D145" s="49" t="s">
        <v>230</v>
      </c>
      <c r="E145" s="49">
        <v>2</v>
      </c>
      <c r="F145" s="49"/>
      <c r="G145" s="36" t="s">
        <v>479</v>
      </c>
      <c r="H145" s="65">
        <v>17697</v>
      </c>
      <c r="I145" s="49">
        <v>4.1900000000000004</v>
      </c>
      <c r="J145" s="49">
        <v>2.34</v>
      </c>
      <c r="K145" s="92">
        <f t="shared" si="169"/>
        <v>173512.0062</v>
      </c>
      <c r="L145" s="69">
        <v>25</v>
      </c>
      <c r="M145" s="92">
        <f t="shared" si="170"/>
        <v>43378.001550000001</v>
      </c>
      <c r="W145" s="68"/>
      <c r="X145" s="41">
        <f t="shared" si="171"/>
        <v>21689.000774999997</v>
      </c>
      <c r="Y145" s="41">
        <f t="shared" si="172"/>
        <v>238579.00852499998</v>
      </c>
      <c r="Z145" s="80">
        <v>1</v>
      </c>
      <c r="AA145" s="41">
        <f t="shared" si="173"/>
        <v>238579.00852499998</v>
      </c>
      <c r="AB145" s="72">
        <v>1</v>
      </c>
      <c r="AC145" s="41">
        <f t="shared" si="174"/>
        <v>238579.00852499998</v>
      </c>
    </row>
    <row r="146" spans="1:29" s="65" customFormat="1" ht="22.5" customHeight="1" x14ac:dyDescent="0.2">
      <c r="A146" s="65">
        <v>18</v>
      </c>
      <c r="B146" s="88" t="s">
        <v>100</v>
      </c>
      <c r="C146" s="82" t="s">
        <v>290</v>
      </c>
      <c r="D146" s="49" t="s">
        <v>230</v>
      </c>
      <c r="E146" s="49">
        <v>2</v>
      </c>
      <c r="F146" s="49"/>
      <c r="G146" s="36" t="s">
        <v>373</v>
      </c>
      <c r="H146" s="65">
        <v>17697</v>
      </c>
      <c r="I146" s="49">
        <v>4.41</v>
      </c>
      <c r="J146" s="49">
        <v>2.34</v>
      </c>
      <c r="K146" s="92">
        <f t="shared" ref="K146" si="183">H146*I146*J146</f>
        <v>182622.42180000001</v>
      </c>
      <c r="L146" s="69">
        <v>25</v>
      </c>
      <c r="M146" s="92">
        <f t="shared" ref="M146" si="184">K146*L146/100</f>
        <v>45655.605450000003</v>
      </c>
      <c r="W146" s="68"/>
      <c r="X146" s="41">
        <f t="shared" ref="X146" si="185">(K146+M146)*10/100</f>
        <v>22827.802725000001</v>
      </c>
      <c r="Y146" s="41">
        <f t="shared" ref="Y146" si="186">K146+M146+O146+Q146+U146+W146+S146+X146</f>
        <v>251105.829975</v>
      </c>
      <c r="Z146" s="80">
        <v>1</v>
      </c>
      <c r="AA146" s="41">
        <f t="shared" ref="AA146" si="187">Y146*Z146</f>
        <v>251105.829975</v>
      </c>
      <c r="AB146" s="72">
        <v>1</v>
      </c>
      <c r="AC146" s="41">
        <f t="shared" si="174"/>
        <v>251105.829975</v>
      </c>
    </row>
    <row r="147" spans="1:29" s="102" customFormat="1" ht="22.5" customHeight="1" x14ac:dyDescent="0.2">
      <c r="A147" s="65">
        <v>19</v>
      </c>
      <c r="B147" s="103" t="s">
        <v>100</v>
      </c>
      <c r="C147" s="82" t="s">
        <v>290</v>
      </c>
      <c r="D147" s="82" t="s">
        <v>230</v>
      </c>
      <c r="E147" s="82">
        <v>2</v>
      </c>
      <c r="F147" s="82"/>
      <c r="G147" s="36" t="s">
        <v>415</v>
      </c>
      <c r="H147" s="102">
        <v>17697</v>
      </c>
      <c r="I147" s="32">
        <v>4.12</v>
      </c>
      <c r="J147" s="49">
        <v>2.34</v>
      </c>
      <c r="K147" s="92">
        <f t="shared" si="169"/>
        <v>170613.23759999999</v>
      </c>
      <c r="L147" s="69">
        <v>25</v>
      </c>
      <c r="M147" s="92">
        <f t="shared" si="170"/>
        <v>42653.309399999998</v>
      </c>
      <c r="W147" s="105"/>
      <c r="X147" s="92">
        <f t="shared" si="171"/>
        <v>21326.654699999999</v>
      </c>
      <c r="Y147" s="92">
        <f t="shared" si="172"/>
        <v>234593.20169999998</v>
      </c>
      <c r="Z147" s="80">
        <v>0.5</v>
      </c>
      <c r="AA147" s="92">
        <f t="shared" si="173"/>
        <v>117296.60084999999</v>
      </c>
      <c r="AB147" s="72">
        <v>1</v>
      </c>
      <c r="AC147" s="92">
        <f t="shared" si="174"/>
        <v>117296.60084999999</v>
      </c>
    </row>
    <row r="148" spans="1:29" s="65" customFormat="1" ht="22.5" customHeight="1" x14ac:dyDescent="0.2">
      <c r="A148" s="65">
        <v>20</v>
      </c>
      <c r="B148" s="88" t="s">
        <v>100</v>
      </c>
      <c r="C148" s="82"/>
      <c r="D148" s="82" t="s">
        <v>230</v>
      </c>
      <c r="E148" s="82">
        <v>4</v>
      </c>
      <c r="F148" s="82"/>
      <c r="G148" s="36" t="s">
        <v>445</v>
      </c>
      <c r="H148" s="65">
        <v>17697</v>
      </c>
      <c r="I148" s="32" t="s">
        <v>307</v>
      </c>
      <c r="J148" s="49">
        <v>2.34</v>
      </c>
      <c r="K148" s="92">
        <f t="shared" si="169"/>
        <v>154462.95539999998</v>
      </c>
      <c r="L148" s="69">
        <v>25</v>
      </c>
      <c r="M148" s="92">
        <f t="shared" ref="M148" si="188">K148*L148/100</f>
        <v>38615.738849999994</v>
      </c>
      <c r="W148" s="68"/>
      <c r="X148" s="41">
        <f t="shared" ref="X148" si="189">(K148+M148)*10/100</f>
        <v>19307.869424999997</v>
      </c>
      <c r="Y148" s="41">
        <f t="shared" ref="Y148" si="190">K148+M148+O148+Q148+U148+W148+S148+X148</f>
        <v>212386.56367499998</v>
      </c>
      <c r="Z148" s="80">
        <v>0.5</v>
      </c>
      <c r="AA148" s="41">
        <f t="shared" ref="AA148" si="191">Y148*Z148</f>
        <v>106193.28183749999</v>
      </c>
      <c r="AB148" s="72">
        <v>1</v>
      </c>
      <c r="AC148" s="41">
        <f t="shared" si="174"/>
        <v>106193.28183749999</v>
      </c>
    </row>
    <row r="149" spans="1:29" s="65" customFormat="1" ht="22.5" customHeight="1" x14ac:dyDescent="0.2">
      <c r="A149" s="65">
        <v>21</v>
      </c>
      <c r="B149" s="88" t="s">
        <v>100</v>
      </c>
      <c r="C149" s="82"/>
      <c r="D149" s="49" t="s">
        <v>230</v>
      </c>
      <c r="E149" s="49">
        <v>4</v>
      </c>
      <c r="F149" s="49"/>
      <c r="G149" s="36" t="s">
        <v>475</v>
      </c>
      <c r="H149" s="102">
        <v>17697</v>
      </c>
      <c r="I149" s="32" t="s">
        <v>308</v>
      </c>
      <c r="J149" s="49">
        <v>2.34</v>
      </c>
      <c r="K149" s="92">
        <f t="shared" si="169"/>
        <v>149493.6378</v>
      </c>
      <c r="L149" s="69">
        <v>25</v>
      </c>
      <c r="M149" s="92">
        <f t="shared" ref="M149:M152" si="192">K149*L149/100</f>
        <v>37373.409449999999</v>
      </c>
      <c r="W149" s="68"/>
      <c r="X149" s="41">
        <f t="shared" ref="X149:X152" si="193">(K149+M149)*10/100</f>
        <v>18686.704725000003</v>
      </c>
      <c r="Y149" s="41">
        <f t="shared" ref="Y149:Y152" si="194">K149+M149+O149+Q149+U149+W149+S149+X149</f>
        <v>205553.75197500002</v>
      </c>
      <c r="Z149" s="80">
        <v>0.5</v>
      </c>
      <c r="AA149" s="41">
        <f t="shared" ref="AA149:AA152" si="195">Y149*Z149</f>
        <v>102776.87598750001</v>
      </c>
      <c r="AB149" s="72">
        <v>1</v>
      </c>
      <c r="AC149" s="41">
        <f t="shared" si="174"/>
        <v>102776.87598750001</v>
      </c>
    </row>
    <row r="150" spans="1:29" s="65" customFormat="1" ht="22.5" customHeight="1" x14ac:dyDescent="0.2">
      <c r="A150" s="65">
        <v>21</v>
      </c>
      <c r="B150" s="88" t="s">
        <v>100</v>
      </c>
      <c r="C150" s="82" t="s">
        <v>290</v>
      </c>
      <c r="D150" s="49" t="s">
        <v>230</v>
      </c>
      <c r="E150" s="49">
        <v>2</v>
      </c>
      <c r="F150" s="49"/>
      <c r="G150" s="36" t="s">
        <v>494</v>
      </c>
      <c r="H150" s="65">
        <v>17697</v>
      </c>
      <c r="I150" s="49">
        <v>4.0599999999999996</v>
      </c>
      <c r="J150" s="49">
        <v>2.34</v>
      </c>
      <c r="K150" s="92">
        <f t="shared" ref="K150" si="196">H150*I150*J150</f>
        <v>168128.57879999996</v>
      </c>
      <c r="L150" s="69">
        <v>25</v>
      </c>
      <c r="M150" s="92">
        <f t="shared" ref="M150" si="197">K150*L150/100</f>
        <v>42032.14469999999</v>
      </c>
      <c r="W150" s="68"/>
      <c r="X150" s="41">
        <f t="shared" ref="X150" si="198">(K150+M150)*10/100</f>
        <v>21016.072349999995</v>
      </c>
      <c r="Y150" s="41">
        <f t="shared" ref="Y150" si="199">K150+M150+O150+Q150+U150+W150+S150+X150</f>
        <v>231176.79584999997</v>
      </c>
      <c r="Z150" s="80">
        <v>0.25</v>
      </c>
      <c r="AA150" s="41">
        <f t="shared" ref="AA150" si="200">Y150*Z150</f>
        <v>57794.198962499991</v>
      </c>
      <c r="AB150" s="72">
        <v>1</v>
      </c>
      <c r="AC150" s="41">
        <f t="shared" ref="AC150" si="201">AA150*AB150</f>
        <v>57794.198962499991</v>
      </c>
    </row>
    <row r="151" spans="1:29" s="24" customFormat="1" ht="24" x14ac:dyDescent="0.2">
      <c r="A151" s="65">
        <v>23</v>
      </c>
      <c r="B151" s="88" t="s">
        <v>353</v>
      </c>
      <c r="C151" s="82" t="s">
        <v>294</v>
      </c>
      <c r="D151" s="49" t="s">
        <v>230</v>
      </c>
      <c r="E151" s="49">
        <v>3</v>
      </c>
      <c r="F151" s="49"/>
      <c r="G151" s="36" t="s">
        <v>495</v>
      </c>
      <c r="H151" s="65">
        <v>17697</v>
      </c>
      <c r="I151" s="49">
        <v>3.98</v>
      </c>
      <c r="J151" s="49">
        <v>2.34</v>
      </c>
      <c r="K151" s="92">
        <f>H151*I151*J151</f>
        <v>164815.70039999997</v>
      </c>
      <c r="L151" s="69">
        <v>25</v>
      </c>
      <c r="M151" s="92">
        <f>K151*L151/100</f>
        <v>41203.925099999993</v>
      </c>
      <c r="N151" s="65"/>
      <c r="O151" s="65"/>
      <c r="P151" s="65"/>
      <c r="Q151" s="65"/>
      <c r="R151" s="65"/>
      <c r="S151" s="68"/>
      <c r="T151" s="65"/>
      <c r="U151" s="68"/>
      <c r="V151" s="65"/>
      <c r="W151" s="68"/>
      <c r="X151" s="41">
        <f>(K151+M151)*10/100</f>
        <v>20601.962549999997</v>
      </c>
      <c r="Y151" s="41">
        <f>K151+M151+O151+Q151+U151+W151+S151+X151</f>
        <v>226621.58804999996</v>
      </c>
      <c r="Z151" s="80">
        <v>0.5</v>
      </c>
      <c r="AA151" s="41">
        <f>Y151*Z151</f>
        <v>113310.79402499998</v>
      </c>
      <c r="AB151" s="72">
        <v>1</v>
      </c>
      <c r="AC151" s="41">
        <f t="shared" si="174"/>
        <v>113310.79402499998</v>
      </c>
    </row>
    <row r="152" spans="1:29" s="102" customFormat="1" ht="15" customHeight="1" x14ac:dyDescent="0.2">
      <c r="A152" s="65">
        <v>24</v>
      </c>
      <c r="B152" s="103" t="s">
        <v>101</v>
      </c>
      <c r="C152" s="82"/>
      <c r="D152" s="82" t="s">
        <v>230</v>
      </c>
      <c r="E152" s="82">
        <v>4</v>
      </c>
      <c r="F152" s="82"/>
      <c r="G152" s="36" t="s">
        <v>496</v>
      </c>
      <c r="H152" s="102">
        <v>17697</v>
      </c>
      <c r="I152" s="82">
        <v>3.73</v>
      </c>
      <c r="J152" s="49">
        <v>2.34</v>
      </c>
      <c r="K152" s="92">
        <f t="shared" si="169"/>
        <v>154462.95539999998</v>
      </c>
      <c r="L152" s="69">
        <v>25</v>
      </c>
      <c r="M152" s="92">
        <f t="shared" si="192"/>
        <v>38615.738849999994</v>
      </c>
      <c r="W152" s="105"/>
      <c r="X152" s="92">
        <f t="shared" si="193"/>
        <v>19307.869424999997</v>
      </c>
      <c r="Y152" s="92">
        <f t="shared" si="194"/>
        <v>212386.56367499998</v>
      </c>
      <c r="Z152" s="80">
        <v>0.25</v>
      </c>
      <c r="AA152" s="92">
        <f t="shared" si="195"/>
        <v>53096.640918749996</v>
      </c>
      <c r="AB152" s="72">
        <v>1</v>
      </c>
      <c r="AC152" s="92">
        <f t="shared" si="174"/>
        <v>53096.640918749996</v>
      </c>
    </row>
    <row r="153" spans="1:29" s="65" customFormat="1" ht="15" customHeight="1" x14ac:dyDescent="0.2">
      <c r="A153" s="65">
        <v>25</v>
      </c>
      <c r="B153" s="88" t="s">
        <v>101</v>
      </c>
      <c r="C153" s="82"/>
      <c r="D153" s="49" t="s">
        <v>230</v>
      </c>
      <c r="E153" s="49">
        <v>4</v>
      </c>
      <c r="F153" s="49"/>
      <c r="G153" s="36" t="s">
        <v>496</v>
      </c>
      <c r="H153" s="65">
        <v>17697</v>
      </c>
      <c r="I153" s="49">
        <v>3.73</v>
      </c>
      <c r="J153" s="49">
        <v>2.34</v>
      </c>
      <c r="K153" s="92">
        <f t="shared" si="169"/>
        <v>154462.95539999998</v>
      </c>
      <c r="L153" s="69">
        <v>25</v>
      </c>
      <c r="M153" s="92">
        <f t="shared" si="170"/>
        <v>38615.738849999994</v>
      </c>
      <c r="W153" s="68"/>
      <c r="X153" s="41">
        <f t="shared" si="171"/>
        <v>19307.869424999997</v>
      </c>
      <c r="Y153" s="41">
        <f t="shared" si="172"/>
        <v>212386.56367499998</v>
      </c>
      <c r="Z153" s="80">
        <v>1</v>
      </c>
      <c r="AA153" s="41">
        <f t="shared" si="173"/>
        <v>212386.56367499998</v>
      </c>
      <c r="AB153" s="72">
        <v>1</v>
      </c>
      <c r="AC153" s="41">
        <f t="shared" si="174"/>
        <v>212386.56367499998</v>
      </c>
    </row>
    <row r="154" spans="1:29" s="102" customFormat="1" ht="15" customHeight="1" x14ac:dyDescent="0.2">
      <c r="A154" s="65">
        <v>26</v>
      </c>
      <c r="B154" s="88" t="s">
        <v>101</v>
      </c>
      <c r="C154" s="82" t="s">
        <v>292</v>
      </c>
      <c r="D154" s="49" t="s">
        <v>230</v>
      </c>
      <c r="E154" s="49">
        <v>1</v>
      </c>
      <c r="F154" s="49"/>
      <c r="G154" s="108" t="s">
        <v>497</v>
      </c>
      <c r="H154" s="65">
        <v>17697</v>
      </c>
      <c r="I154" s="49">
        <v>4.53</v>
      </c>
      <c r="J154" s="49">
        <v>2.34</v>
      </c>
      <c r="K154" s="92">
        <f t="shared" si="169"/>
        <v>187591.73939999999</v>
      </c>
      <c r="L154" s="69">
        <v>25</v>
      </c>
      <c r="M154" s="92">
        <f t="shared" si="170"/>
        <v>46897.934849999991</v>
      </c>
      <c r="N154" s="65"/>
      <c r="O154" s="65"/>
      <c r="P154" s="65"/>
      <c r="Q154" s="65"/>
      <c r="R154" s="65"/>
      <c r="S154" s="65"/>
      <c r="T154" s="65"/>
      <c r="U154" s="65"/>
      <c r="V154" s="65"/>
      <c r="W154" s="68"/>
      <c r="X154" s="41">
        <f t="shared" si="171"/>
        <v>23448.967424999995</v>
      </c>
      <c r="Y154" s="41">
        <f t="shared" si="172"/>
        <v>257938.64167499996</v>
      </c>
      <c r="Z154" s="80">
        <v>1</v>
      </c>
      <c r="AA154" s="41">
        <f>Y154*Z154</f>
        <v>257938.64167499996</v>
      </c>
      <c r="AB154" s="72">
        <v>1</v>
      </c>
      <c r="AC154" s="41">
        <f t="shared" si="174"/>
        <v>257938.64167499996</v>
      </c>
    </row>
    <row r="155" spans="1:29" s="65" customFormat="1" ht="15" customHeight="1" x14ac:dyDescent="0.2">
      <c r="A155" s="65">
        <v>27</v>
      </c>
      <c r="B155" s="88" t="s">
        <v>102</v>
      </c>
      <c r="C155" s="49"/>
      <c r="D155" s="59" t="s">
        <v>230</v>
      </c>
      <c r="E155" s="59">
        <v>4</v>
      </c>
      <c r="G155" s="36" t="s">
        <v>439</v>
      </c>
      <c r="H155" s="65">
        <v>17697</v>
      </c>
      <c r="I155" s="49">
        <v>3.73</v>
      </c>
      <c r="J155" s="49">
        <v>2.34</v>
      </c>
      <c r="K155" s="92">
        <f t="shared" si="169"/>
        <v>154462.95539999998</v>
      </c>
      <c r="L155" s="69">
        <v>25</v>
      </c>
      <c r="M155" s="92">
        <f>K155*L155/100</f>
        <v>38615.738849999994</v>
      </c>
      <c r="Q155" s="68"/>
      <c r="R155" s="68"/>
      <c r="S155" s="68"/>
      <c r="T155" s="69"/>
      <c r="U155" s="41"/>
      <c r="V155" s="41"/>
      <c r="W155" s="119"/>
      <c r="X155" s="41">
        <f>(M155+O155)/10</f>
        <v>3861.5738849999993</v>
      </c>
      <c r="Y155" s="41">
        <f t="shared" si="172"/>
        <v>196940.26813499996</v>
      </c>
      <c r="Z155" s="120">
        <v>1</v>
      </c>
      <c r="AA155" s="121">
        <f>Y155*Z155</f>
        <v>196940.26813499996</v>
      </c>
      <c r="AB155" s="72">
        <v>1</v>
      </c>
      <c r="AC155" s="41">
        <f t="shared" si="174"/>
        <v>196940.26813499996</v>
      </c>
    </row>
    <row r="156" spans="1:29" s="93" customFormat="1" ht="24" customHeight="1" x14ac:dyDescent="0.2">
      <c r="A156" s="65">
        <v>28</v>
      </c>
      <c r="B156" s="88" t="s">
        <v>293</v>
      </c>
      <c r="C156" s="32"/>
      <c r="D156" s="49" t="s">
        <v>230</v>
      </c>
      <c r="E156" s="49">
        <v>4</v>
      </c>
      <c r="F156" s="49"/>
      <c r="G156" s="36" t="s">
        <v>364</v>
      </c>
      <c r="H156" s="65">
        <v>17697</v>
      </c>
      <c r="I156" s="32" t="s">
        <v>308</v>
      </c>
      <c r="J156" s="49">
        <v>2.34</v>
      </c>
      <c r="K156" s="92">
        <f t="shared" si="169"/>
        <v>149493.6378</v>
      </c>
      <c r="L156" s="69">
        <v>25</v>
      </c>
      <c r="M156" s="92">
        <f t="shared" si="170"/>
        <v>37373.409449999999</v>
      </c>
      <c r="N156" s="65"/>
      <c r="O156" s="65"/>
      <c r="P156" s="65"/>
      <c r="Q156" s="65"/>
      <c r="R156" s="65">
        <v>50</v>
      </c>
      <c r="S156" s="68">
        <f t="shared" ref="S156:S161" si="202">H156*R156/100</f>
        <v>8848.5</v>
      </c>
      <c r="T156" s="65"/>
      <c r="U156" s="68"/>
      <c r="V156" s="65"/>
      <c r="W156" s="68"/>
      <c r="X156" s="41">
        <f t="shared" si="171"/>
        <v>18686.704725000003</v>
      </c>
      <c r="Y156" s="41">
        <f t="shared" si="172"/>
        <v>214402.25197500002</v>
      </c>
      <c r="Z156" s="80">
        <v>1</v>
      </c>
      <c r="AA156" s="41">
        <f t="shared" si="173"/>
        <v>214402.25197500002</v>
      </c>
      <c r="AB156" s="72">
        <v>1</v>
      </c>
      <c r="AC156" s="41">
        <f t="shared" si="174"/>
        <v>214402.25197500002</v>
      </c>
    </row>
    <row r="157" spans="1:29" s="65" customFormat="1" x14ac:dyDescent="0.2">
      <c r="A157" s="65">
        <v>29</v>
      </c>
      <c r="B157" s="88" t="s">
        <v>103</v>
      </c>
      <c r="C157" s="82" t="s">
        <v>290</v>
      </c>
      <c r="D157" s="49" t="s">
        <v>230</v>
      </c>
      <c r="E157" s="49">
        <v>2</v>
      </c>
      <c r="F157" s="49"/>
      <c r="G157" s="36" t="s">
        <v>490</v>
      </c>
      <c r="H157" s="65">
        <v>17697</v>
      </c>
      <c r="I157" s="49">
        <v>4.26</v>
      </c>
      <c r="J157" s="49">
        <v>2.34</v>
      </c>
      <c r="K157" s="92">
        <f t="shared" si="169"/>
        <v>176410.77479999998</v>
      </c>
      <c r="L157" s="69">
        <v>25</v>
      </c>
      <c r="M157" s="92">
        <f t="shared" si="170"/>
        <v>44102.693699999989</v>
      </c>
      <c r="R157" s="65">
        <v>50</v>
      </c>
      <c r="S157" s="68">
        <f t="shared" si="202"/>
        <v>8848.5</v>
      </c>
      <c r="U157" s="68"/>
      <c r="W157" s="68"/>
      <c r="X157" s="41">
        <f t="shared" si="171"/>
        <v>22051.346849999994</v>
      </c>
      <c r="Y157" s="41">
        <f t="shared" si="172"/>
        <v>251413.31534999996</v>
      </c>
      <c r="Z157" s="80">
        <v>1</v>
      </c>
      <c r="AA157" s="41">
        <f t="shared" si="173"/>
        <v>251413.31534999996</v>
      </c>
      <c r="AB157" s="72">
        <v>1</v>
      </c>
      <c r="AC157" s="41">
        <f t="shared" si="174"/>
        <v>251413.31534999996</v>
      </c>
    </row>
    <row r="158" spans="1:29" s="65" customFormat="1" ht="26.45" customHeight="1" x14ac:dyDescent="0.2">
      <c r="A158" s="65">
        <v>30</v>
      </c>
      <c r="B158" s="88" t="s">
        <v>214</v>
      </c>
      <c r="C158" s="82" t="s">
        <v>290</v>
      </c>
      <c r="D158" s="49" t="s">
        <v>230</v>
      </c>
      <c r="E158" s="49">
        <v>2</v>
      </c>
      <c r="F158" s="49"/>
      <c r="G158" s="36" t="s">
        <v>486</v>
      </c>
      <c r="H158" s="65">
        <v>17697</v>
      </c>
      <c r="I158" s="49">
        <v>4.41</v>
      </c>
      <c r="J158" s="49">
        <v>2.34</v>
      </c>
      <c r="K158" s="92">
        <f t="shared" si="169"/>
        <v>182622.42180000001</v>
      </c>
      <c r="L158" s="69">
        <v>25</v>
      </c>
      <c r="M158" s="92">
        <f t="shared" si="170"/>
        <v>45655.605450000003</v>
      </c>
      <c r="S158" s="68"/>
      <c r="U158" s="68"/>
      <c r="W158" s="68"/>
      <c r="X158" s="41">
        <f t="shared" si="171"/>
        <v>22827.802725000001</v>
      </c>
      <c r="Y158" s="41">
        <f t="shared" si="172"/>
        <v>251105.829975</v>
      </c>
      <c r="Z158" s="80">
        <v>1</v>
      </c>
      <c r="AA158" s="41">
        <f t="shared" si="173"/>
        <v>251105.829975</v>
      </c>
      <c r="AB158" s="72">
        <v>1</v>
      </c>
      <c r="AC158" s="41">
        <f t="shared" si="174"/>
        <v>251105.829975</v>
      </c>
    </row>
    <row r="159" spans="1:29" s="65" customFormat="1" ht="22.5" customHeight="1" x14ac:dyDescent="0.2">
      <c r="A159" s="65">
        <v>31</v>
      </c>
      <c r="B159" s="98" t="s">
        <v>78</v>
      </c>
      <c r="C159" s="32" t="s">
        <v>290</v>
      </c>
      <c r="D159" s="59" t="s">
        <v>230</v>
      </c>
      <c r="E159" s="59">
        <v>2</v>
      </c>
      <c r="F159" s="59"/>
      <c r="G159" s="36" t="s">
        <v>480</v>
      </c>
      <c r="H159" s="65">
        <v>17697</v>
      </c>
      <c r="I159" s="32">
        <v>4.41</v>
      </c>
      <c r="J159" s="49">
        <v>2.34</v>
      </c>
      <c r="K159" s="92">
        <f t="shared" si="169"/>
        <v>182622.42180000001</v>
      </c>
      <c r="L159" s="24">
        <v>25</v>
      </c>
      <c r="M159" s="41">
        <f t="shared" si="170"/>
        <v>45655.605450000003</v>
      </c>
      <c r="N159" s="69"/>
      <c r="O159" s="69"/>
      <c r="P159" s="69"/>
      <c r="Q159" s="92"/>
      <c r="R159" s="69"/>
      <c r="S159" s="69"/>
      <c r="T159" s="69"/>
      <c r="U159" s="41"/>
      <c r="V159" s="111"/>
      <c r="W159" s="111"/>
      <c r="X159" s="111">
        <f t="shared" ref="X159" si="203">(M159+O159)*10/100</f>
        <v>4565.5605450000003</v>
      </c>
      <c r="Y159" s="41">
        <f t="shared" si="172"/>
        <v>232843.587795</v>
      </c>
      <c r="Z159" s="71">
        <v>1</v>
      </c>
      <c r="AA159" s="41">
        <f>Y159*Z159</f>
        <v>232843.587795</v>
      </c>
      <c r="AB159" s="72">
        <v>1</v>
      </c>
      <c r="AC159" s="41">
        <f t="shared" si="174"/>
        <v>232843.587795</v>
      </c>
    </row>
    <row r="160" spans="1:29" s="65" customFormat="1" ht="12.75" customHeight="1" x14ac:dyDescent="0.2">
      <c r="A160" s="65">
        <v>32</v>
      </c>
      <c r="B160" s="98" t="s">
        <v>108</v>
      </c>
      <c r="C160" s="82" t="s">
        <v>294</v>
      </c>
      <c r="D160" s="49" t="s">
        <v>230</v>
      </c>
      <c r="E160" s="49">
        <v>3</v>
      </c>
      <c r="F160" s="49"/>
      <c r="G160" s="36" t="s">
        <v>498</v>
      </c>
      <c r="H160" s="65">
        <v>17697</v>
      </c>
      <c r="I160" s="49">
        <v>4.29</v>
      </c>
      <c r="J160" s="49">
        <v>2.34</v>
      </c>
      <c r="K160" s="92">
        <f t="shared" si="169"/>
        <v>177653.1042</v>
      </c>
      <c r="L160" s="69">
        <v>25</v>
      </c>
      <c r="M160" s="92">
        <f>K160*L160/100</f>
        <v>44413.276050000008</v>
      </c>
      <c r="R160" s="65">
        <v>50</v>
      </c>
      <c r="S160" s="68">
        <f>H160*R160/100</f>
        <v>8848.5</v>
      </c>
      <c r="U160" s="68"/>
      <c r="W160" s="68"/>
      <c r="X160" s="41">
        <f t="shared" ref="X160" si="204">(K160+M160)*10/100</f>
        <v>22206.638025000004</v>
      </c>
      <c r="Y160" s="41">
        <f t="shared" si="172"/>
        <v>253121.51827500001</v>
      </c>
      <c r="Z160" s="71">
        <v>0.5</v>
      </c>
      <c r="AA160" s="41">
        <f>Y160*Z160</f>
        <v>126560.7591375</v>
      </c>
      <c r="AB160" s="72">
        <v>1</v>
      </c>
      <c r="AC160" s="41">
        <f>AA160*AB160</f>
        <v>126560.7591375</v>
      </c>
    </row>
    <row r="161" spans="1:29" s="93" customFormat="1" ht="24" x14ac:dyDescent="0.2">
      <c r="A161" s="65">
        <v>33</v>
      </c>
      <c r="B161" s="88" t="s">
        <v>105</v>
      </c>
      <c r="C161" s="82" t="s">
        <v>292</v>
      </c>
      <c r="D161" s="49" t="s">
        <v>230</v>
      </c>
      <c r="E161" s="49">
        <v>1</v>
      </c>
      <c r="F161" s="49"/>
      <c r="G161" s="36" t="s">
        <v>406</v>
      </c>
      <c r="H161" s="79">
        <v>17697</v>
      </c>
      <c r="I161" s="49">
        <v>4.4000000000000004</v>
      </c>
      <c r="J161" s="49">
        <v>2.34</v>
      </c>
      <c r="K161" s="92">
        <f t="shared" si="169"/>
        <v>182208.31200000001</v>
      </c>
      <c r="L161" s="69">
        <v>25</v>
      </c>
      <c r="M161" s="92">
        <f t="shared" si="170"/>
        <v>45552.078000000001</v>
      </c>
      <c r="N161" s="65"/>
      <c r="O161" s="65"/>
      <c r="P161" s="65"/>
      <c r="Q161" s="65"/>
      <c r="R161" s="65">
        <v>50</v>
      </c>
      <c r="S161" s="68">
        <f t="shared" si="202"/>
        <v>8848.5</v>
      </c>
      <c r="T161" s="65"/>
      <c r="U161" s="68"/>
      <c r="V161" s="65"/>
      <c r="W161" s="68"/>
      <c r="X161" s="41">
        <f t="shared" si="171"/>
        <v>22776.039000000004</v>
      </c>
      <c r="Y161" s="41">
        <f t="shared" si="172"/>
        <v>259384.929</v>
      </c>
      <c r="Z161" s="80">
        <v>0.5</v>
      </c>
      <c r="AA161" s="41">
        <f t="shared" si="173"/>
        <v>129692.4645</v>
      </c>
      <c r="AB161" s="72">
        <v>1</v>
      </c>
      <c r="AC161" s="41">
        <f t="shared" si="174"/>
        <v>129692.4645</v>
      </c>
    </row>
    <row r="162" spans="1:29" s="93" customFormat="1" ht="24" x14ac:dyDescent="0.2">
      <c r="A162" s="65">
        <v>34</v>
      </c>
      <c r="B162" s="88" t="s">
        <v>105</v>
      </c>
      <c r="C162" s="82" t="s">
        <v>292</v>
      </c>
      <c r="D162" s="49" t="s">
        <v>230</v>
      </c>
      <c r="E162" s="49">
        <v>1</v>
      </c>
      <c r="F162" s="49"/>
      <c r="G162" s="36" t="s">
        <v>481</v>
      </c>
      <c r="H162" s="79">
        <v>17697</v>
      </c>
      <c r="I162" s="49">
        <v>4.4000000000000004</v>
      </c>
      <c r="J162" s="49">
        <v>2.34</v>
      </c>
      <c r="K162" s="92">
        <f t="shared" si="169"/>
        <v>182208.31200000001</v>
      </c>
      <c r="L162" s="69">
        <v>25</v>
      </c>
      <c r="M162" s="92">
        <f t="shared" ref="M162" si="205">K162*L162/100</f>
        <v>45552.078000000001</v>
      </c>
      <c r="N162" s="65"/>
      <c r="O162" s="65"/>
      <c r="P162" s="65"/>
      <c r="Q162" s="65"/>
      <c r="R162" s="65">
        <v>50</v>
      </c>
      <c r="S162" s="68">
        <f t="shared" ref="S162" si="206">H162*R162/100</f>
        <v>8848.5</v>
      </c>
      <c r="T162" s="65"/>
      <c r="U162" s="68"/>
      <c r="V162" s="65"/>
      <c r="W162" s="68"/>
      <c r="X162" s="41">
        <f t="shared" ref="X162" si="207">(K162+M162)*10/100</f>
        <v>22776.039000000004</v>
      </c>
      <c r="Y162" s="41">
        <f t="shared" si="172"/>
        <v>259384.929</v>
      </c>
      <c r="Z162" s="80">
        <v>0.5</v>
      </c>
      <c r="AA162" s="41">
        <f t="shared" ref="AA162" si="208">Y162*Z162</f>
        <v>129692.4645</v>
      </c>
      <c r="AB162" s="72">
        <v>1</v>
      </c>
      <c r="AC162" s="41">
        <f t="shared" si="174"/>
        <v>129692.4645</v>
      </c>
    </row>
    <row r="163" spans="1:29" s="24" customFormat="1" x14ac:dyDescent="0.2">
      <c r="A163" s="93"/>
      <c r="B163" s="100" t="s">
        <v>19</v>
      </c>
      <c r="C163" s="94"/>
      <c r="D163" s="93"/>
      <c r="E163" s="93"/>
      <c r="F163" s="93"/>
      <c r="G163" s="114"/>
      <c r="H163" s="93"/>
      <c r="I163" s="50"/>
      <c r="J163" s="50"/>
      <c r="K163" s="107">
        <f>SUM(K128:K162)</f>
        <v>5992997.0255999994</v>
      </c>
      <c r="L163" s="107"/>
      <c r="M163" s="107">
        <f>SUM(M128:M162)</f>
        <v>1498249.2563999996</v>
      </c>
      <c r="N163" s="107"/>
      <c r="O163" s="107">
        <f>SUM(O128:O162)</f>
        <v>4424.25</v>
      </c>
      <c r="P163" s="107"/>
      <c r="Q163" s="107">
        <f>SUM(Q128:Q162)</f>
        <v>52029.179999999993</v>
      </c>
      <c r="R163" s="107"/>
      <c r="S163" s="107">
        <f t="shared" ref="S163:AA163" si="209">SUM(S128:S162)</f>
        <v>61939.5</v>
      </c>
      <c r="T163" s="107">
        <f t="shared" si="209"/>
        <v>0</v>
      </c>
      <c r="U163" s="107">
        <f t="shared" si="209"/>
        <v>0</v>
      </c>
      <c r="V163" s="107">
        <f t="shared" si="209"/>
        <v>0</v>
      </c>
      <c r="W163" s="107">
        <f t="shared" si="209"/>
        <v>0</v>
      </c>
      <c r="X163" s="107">
        <f t="shared" si="209"/>
        <v>715416.09047999978</v>
      </c>
      <c r="Y163" s="107">
        <f t="shared" si="209"/>
        <v>8325055.302480001</v>
      </c>
      <c r="Z163" s="84">
        <f t="shared" si="209"/>
        <v>24.75</v>
      </c>
      <c r="AA163" s="107">
        <f t="shared" si="209"/>
        <v>5870418.5781299984</v>
      </c>
      <c r="AB163" s="107"/>
      <c r="AC163" s="107">
        <f>SUM(AC128:AC162)</f>
        <v>5870418.5781299984</v>
      </c>
    </row>
    <row r="164" spans="1:29" s="65" customFormat="1" ht="12.75" customHeight="1" x14ac:dyDescent="0.2">
      <c r="A164" s="220" t="s">
        <v>145</v>
      </c>
      <c r="B164" s="220"/>
      <c r="C164" s="220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67"/>
      <c r="AC164" s="67"/>
    </row>
    <row r="165" spans="1:29" s="65" customFormat="1" ht="14.25" customHeight="1" x14ac:dyDescent="0.2">
      <c r="A165" s="65">
        <v>1</v>
      </c>
      <c r="B165" s="85" t="s">
        <v>215</v>
      </c>
      <c r="C165" s="82"/>
      <c r="D165" s="49" t="s">
        <v>230</v>
      </c>
      <c r="E165" s="49">
        <v>4</v>
      </c>
      <c r="F165" s="49"/>
      <c r="G165" s="36" t="s">
        <v>346</v>
      </c>
      <c r="H165" s="65">
        <v>17697</v>
      </c>
      <c r="I165" s="49">
        <v>3.37</v>
      </c>
      <c r="J165" s="49"/>
      <c r="K165" s="92">
        <f t="shared" ref="K165:K166" si="210">H165*I165*J165</f>
        <v>0</v>
      </c>
      <c r="L165" s="69"/>
      <c r="M165" s="92">
        <f>K165*L165/100</f>
        <v>0</v>
      </c>
      <c r="U165" s="68">
        <f>H165*T165/100</f>
        <v>0</v>
      </c>
      <c r="W165" s="68"/>
      <c r="X165" s="41">
        <f t="shared" ref="X165:X166" si="211">(K165+M165)*10/100</f>
        <v>0</v>
      </c>
      <c r="Y165" s="41">
        <f t="shared" ref="Y165:Y166" si="212">K165+M165+O165+Q165+U165+W165+S165+X165</f>
        <v>0</v>
      </c>
      <c r="Z165" s="80"/>
      <c r="AA165" s="41">
        <f t="shared" ref="AA165:AA204" si="213">Y165*Z165</f>
        <v>0</v>
      </c>
      <c r="AB165" s="72">
        <v>1</v>
      </c>
      <c r="AC165" s="41">
        <f>AA165*AB165</f>
        <v>0</v>
      </c>
    </row>
    <row r="166" spans="1:29" s="65" customFormat="1" ht="12.75" hidden="1" customHeight="1" x14ac:dyDescent="0.2">
      <c r="A166" s="65">
        <v>3</v>
      </c>
      <c r="B166" s="98" t="s">
        <v>108</v>
      </c>
      <c r="C166" s="82" t="s">
        <v>294</v>
      </c>
      <c r="D166" s="49" t="s">
        <v>230</v>
      </c>
      <c r="E166" s="49">
        <v>3</v>
      </c>
      <c r="F166" s="49"/>
      <c r="G166" s="36" t="s">
        <v>377</v>
      </c>
      <c r="H166" s="65">
        <v>17697</v>
      </c>
      <c r="I166" s="49"/>
      <c r="J166" s="49"/>
      <c r="K166" s="92">
        <f t="shared" si="210"/>
        <v>0</v>
      </c>
      <c r="L166" s="69">
        <v>25</v>
      </c>
      <c r="M166" s="92">
        <f>K166*L166/100</f>
        <v>0</v>
      </c>
      <c r="R166" s="65">
        <v>50</v>
      </c>
      <c r="S166" s="68"/>
      <c r="U166" s="68"/>
      <c r="W166" s="68"/>
      <c r="X166" s="41">
        <f t="shared" si="211"/>
        <v>0</v>
      </c>
      <c r="Y166" s="41">
        <f t="shared" si="212"/>
        <v>0</v>
      </c>
      <c r="Z166" s="71"/>
      <c r="AA166" s="41">
        <f>Y166*Z166</f>
        <v>0</v>
      </c>
      <c r="AB166" s="72">
        <v>1</v>
      </c>
      <c r="AC166" s="41">
        <f>AA166*AB166</f>
        <v>0</v>
      </c>
    </row>
    <row r="167" spans="1:29" s="65" customFormat="1" x14ac:dyDescent="0.2">
      <c r="A167" s="93"/>
      <c r="B167" s="100" t="s">
        <v>19</v>
      </c>
      <c r="C167" s="94"/>
      <c r="D167" s="93"/>
      <c r="E167" s="93"/>
      <c r="F167" s="93"/>
      <c r="G167" s="95"/>
      <c r="H167" s="93"/>
      <c r="I167" s="50"/>
      <c r="J167" s="50"/>
      <c r="K167" s="96">
        <f>SUM(K165:K166)</f>
        <v>0</v>
      </c>
      <c r="L167" s="96"/>
      <c r="M167" s="96">
        <f>SUM(M165:M166)</f>
        <v>0</v>
      </c>
      <c r="N167" s="96"/>
      <c r="O167" s="96">
        <f>SUM(O165:O166)</f>
        <v>0</v>
      </c>
      <c r="P167" s="96"/>
      <c r="Q167" s="96">
        <f>SUM(Q165:Q166)</f>
        <v>0</v>
      </c>
      <c r="R167" s="96"/>
      <c r="S167" s="96">
        <f>SUM(S165:S166)</f>
        <v>0</v>
      </c>
      <c r="T167" s="96"/>
      <c r="U167" s="96">
        <f>SUM(U165:U166)</f>
        <v>0</v>
      </c>
      <c r="V167" s="96"/>
      <c r="W167" s="96">
        <f>SUM(W165:W166)</f>
        <v>0</v>
      </c>
      <c r="X167" s="96">
        <f>SUM(X165:X166)</f>
        <v>0</v>
      </c>
      <c r="Y167" s="96">
        <f>SUM(Y165:Y166)</f>
        <v>0</v>
      </c>
      <c r="Z167" s="101">
        <f>SUM(Z165:Z166)</f>
        <v>0</v>
      </c>
      <c r="AA167" s="96">
        <f>SUM(AA165:AA166)</f>
        <v>0</v>
      </c>
      <c r="AB167" s="96"/>
      <c r="AC167" s="96">
        <f>SUM(AC165:AC166)</f>
        <v>0</v>
      </c>
    </row>
    <row r="168" spans="1:29" s="65" customFormat="1" ht="12.75" customHeight="1" x14ac:dyDescent="0.2">
      <c r="A168" s="220" t="s">
        <v>206</v>
      </c>
      <c r="B168" s="220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67"/>
      <c r="AC168" s="67"/>
    </row>
    <row r="169" spans="1:29" s="65" customFormat="1" ht="12.75" customHeight="1" x14ac:dyDescent="0.2">
      <c r="A169" s="65">
        <v>1</v>
      </c>
      <c r="B169" s="98" t="s">
        <v>108</v>
      </c>
      <c r="C169" s="82" t="s">
        <v>294</v>
      </c>
      <c r="D169" s="49" t="s">
        <v>230</v>
      </c>
      <c r="E169" s="49">
        <v>3</v>
      </c>
      <c r="F169" s="49"/>
      <c r="G169" s="36" t="s">
        <v>499</v>
      </c>
      <c r="H169" s="65">
        <v>17697</v>
      </c>
      <c r="I169" s="49">
        <v>4.29</v>
      </c>
      <c r="J169" s="49">
        <v>2.34</v>
      </c>
      <c r="K169" s="92">
        <f t="shared" ref="K169:K175" si="214">H169*I169*J169</f>
        <v>177653.1042</v>
      </c>
      <c r="L169" s="69">
        <v>25</v>
      </c>
      <c r="M169" s="92">
        <f t="shared" ref="M169:M174" si="215">K169*L169/100</f>
        <v>44413.276050000008</v>
      </c>
      <c r="R169" s="65">
        <v>50</v>
      </c>
      <c r="S169" s="68">
        <f>H169*R169/100</f>
        <v>8848.5</v>
      </c>
      <c r="U169" s="68"/>
      <c r="W169" s="68"/>
      <c r="X169" s="41">
        <f t="shared" ref="X169:X174" si="216">(K169+M169)*10/100</f>
        <v>22206.638025000004</v>
      </c>
      <c r="Y169" s="41">
        <f t="shared" ref="Y169:Y174" si="217">K169+M169+O169+Q169+U169+W169+S169+X169</f>
        <v>253121.51827500001</v>
      </c>
      <c r="Z169" s="80">
        <v>1</v>
      </c>
      <c r="AA169" s="41">
        <f t="shared" si="213"/>
        <v>253121.51827500001</v>
      </c>
      <c r="AB169" s="72">
        <v>1</v>
      </c>
      <c r="AC169" s="41">
        <f t="shared" ref="AC169:AC175" si="218">AA169*AB169</f>
        <v>253121.51827500001</v>
      </c>
    </row>
    <row r="170" spans="1:29" s="93" customFormat="1" x14ac:dyDescent="0.2">
      <c r="A170" s="65">
        <v>2</v>
      </c>
      <c r="B170" s="98" t="s">
        <v>107</v>
      </c>
      <c r="C170" s="82"/>
      <c r="D170" s="49" t="s">
        <v>230</v>
      </c>
      <c r="E170" s="49">
        <v>4</v>
      </c>
      <c r="F170" s="49"/>
      <c r="G170" s="108" t="s">
        <v>500</v>
      </c>
      <c r="H170" s="65">
        <v>17697</v>
      </c>
      <c r="I170" s="49">
        <v>3.49</v>
      </c>
      <c r="J170" s="49">
        <v>2.34</v>
      </c>
      <c r="K170" s="92">
        <f t="shared" si="214"/>
        <v>144524.32020000002</v>
      </c>
      <c r="L170" s="69">
        <v>25</v>
      </c>
      <c r="M170" s="92">
        <f t="shared" si="215"/>
        <v>36131.080050000004</v>
      </c>
      <c r="N170" s="65"/>
      <c r="O170" s="65"/>
      <c r="P170" s="65"/>
      <c r="Q170" s="65"/>
      <c r="R170" s="65"/>
      <c r="S170" s="65"/>
      <c r="T170" s="65">
        <v>150</v>
      </c>
      <c r="U170" s="68">
        <f t="shared" ref="U170:U174" si="219">H170*T170/100</f>
        <v>26545.5</v>
      </c>
      <c r="V170" s="65"/>
      <c r="W170" s="68">
        <f>H170*V170/100</f>
        <v>0</v>
      </c>
      <c r="X170" s="41">
        <f t="shared" si="216"/>
        <v>18065.540024999998</v>
      </c>
      <c r="Y170" s="41">
        <f t="shared" si="217"/>
        <v>225266.440275</v>
      </c>
      <c r="Z170" s="71">
        <v>1</v>
      </c>
      <c r="AA170" s="41">
        <f t="shared" si="213"/>
        <v>225266.440275</v>
      </c>
      <c r="AB170" s="72">
        <v>1</v>
      </c>
      <c r="AC170" s="41">
        <f t="shared" si="218"/>
        <v>225266.440275</v>
      </c>
    </row>
    <row r="171" spans="1:29" s="65" customFormat="1" ht="13.15" customHeight="1" x14ac:dyDescent="0.2">
      <c r="A171" s="65">
        <v>4</v>
      </c>
      <c r="B171" s="98" t="s">
        <v>215</v>
      </c>
      <c r="C171" s="82" t="s">
        <v>292</v>
      </c>
      <c r="D171" s="49" t="s">
        <v>230</v>
      </c>
      <c r="E171" s="49">
        <v>1</v>
      </c>
      <c r="F171" s="49"/>
      <c r="G171" s="36" t="s">
        <v>501</v>
      </c>
      <c r="H171" s="65">
        <v>17697</v>
      </c>
      <c r="I171" s="49">
        <v>4.53</v>
      </c>
      <c r="J171" s="49">
        <v>2.34</v>
      </c>
      <c r="K171" s="92">
        <f t="shared" si="214"/>
        <v>187591.73939999999</v>
      </c>
      <c r="L171" s="69">
        <v>25</v>
      </c>
      <c r="M171" s="92">
        <f t="shared" si="215"/>
        <v>46897.934849999991</v>
      </c>
      <c r="T171" s="65">
        <v>150</v>
      </c>
      <c r="U171" s="68">
        <f t="shared" si="219"/>
        <v>26545.5</v>
      </c>
      <c r="W171" s="68"/>
      <c r="X171" s="41">
        <f t="shared" si="216"/>
        <v>23448.967424999995</v>
      </c>
      <c r="Y171" s="41">
        <f t="shared" si="217"/>
        <v>284484.14167499996</v>
      </c>
      <c r="Z171" s="71">
        <v>1</v>
      </c>
      <c r="AA171" s="41">
        <f t="shared" si="213"/>
        <v>284484.14167499996</v>
      </c>
      <c r="AB171" s="72">
        <v>1</v>
      </c>
      <c r="AC171" s="41">
        <f t="shared" si="218"/>
        <v>284484.14167499996</v>
      </c>
    </row>
    <row r="172" spans="1:29" s="65" customFormat="1" ht="12.75" customHeight="1" x14ac:dyDescent="0.2">
      <c r="A172" s="65">
        <v>5</v>
      </c>
      <c r="B172" s="98" t="s">
        <v>72</v>
      </c>
      <c r="C172" s="82"/>
      <c r="D172" s="49" t="s">
        <v>230</v>
      </c>
      <c r="E172" s="49">
        <v>4</v>
      </c>
      <c r="F172" s="49"/>
      <c r="G172" s="36" t="s">
        <v>502</v>
      </c>
      <c r="H172" s="65">
        <v>17697</v>
      </c>
      <c r="I172" s="49">
        <v>3.65</v>
      </c>
      <c r="J172" s="49">
        <v>2.34</v>
      </c>
      <c r="K172" s="92">
        <f t="shared" si="214"/>
        <v>151150.07699999999</v>
      </c>
      <c r="L172" s="69">
        <v>25</v>
      </c>
      <c r="M172" s="92">
        <f t="shared" si="215"/>
        <v>37787.519249999998</v>
      </c>
      <c r="T172" s="65">
        <v>150</v>
      </c>
      <c r="U172" s="68">
        <f t="shared" ref="U172" si="220">H172*T172/100</f>
        <v>26545.5</v>
      </c>
      <c r="W172" s="68"/>
      <c r="X172" s="41">
        <f t="shared" ref="X172" si="221">(K172+M172)*10/100</f>
        <v>18893.759624999999</v>
      </c>
      <c r="Y172" s="41">
        <f t="shared" ref="Y172" si="222">K172+M172+O172+Q172+U172+W172+S172+X172</f>
        <v>234376.85587500001</v>
      </c>
      <c r="Z172" s="71">
        <v>1</v>
      </c>
      <c r="AA172" s="41">
        <f t="shared" ref="AA172" si="223">Y172*Z172</f>
        <v>234376.85587500001</v>
      </c>
      <c r="AB172" s="72">
        <v>1</v>
      </c>
      <c r="AC172" s="41">
        <f t="shared" si="218"/>
        <v>234376.85587500001</v>
      </c>
    </row>
    <row r="173" spans="1:29" s="65" customFormat="1" ht="13.9" customHeight="1" x14ac:dyDescent="0.2">
      <c r="A173" s="65">
        <v>6</v>
      </c>
      <c r="B173" s="98" t="s">
        <v>215</v>
      </c>
      <c r="C173" s="82" t="s">
        <v>290</v>
      </c>
      <c r="D173" s="49" t="s">
        <v>230</v>
      </c>
      <c r="E173" s="49">
        <v>2</v>
      </c>
      <c r="F173" s="49"/>
      <c r="G173" s="36" t="s">
        <v>501</v>
      </c>
      <c r="H173" s="65">
        <v>17697</v>
      </c>
      <c r="I173" s="49">
        <v>4.41</v>
      </c>
      <c r="J173" s="49">
        <v>2.34</v>
      </c>
      <c r="K173" s="92">
        <f t="shared" si="214"/>
        <v>182622.42180000001</v>
      </c>
      <c r="L173" s="69">
        <v>25</v>
      </c>
      <c r="M173" s="92">
        <f t="shared" si="215"/>
        <v>45655.605450000003</v>
      </c>
      <c r="T173" s="65">
        <v>150</v>
      </c>
      <c r="U173" s="68">
        <f t="shared" ref="U173" si="224">H173*T173/100</f>
        <v>26545.5</v>
      </c>
      <c r="W173" s="68"/>
      <c r="X173" s="41">
        <f t="shared" ref="X173" si="225">(K173+M173)*10/100</f>
        <v>22827.802725000001</v>
      </c>
      <c r="Y173" s="41">
        <f t="shared" ref="Y173" si="226">K173+M173+O173+Q173+U173+W173+S173+X173</f>
        <v>277651.329975</v>
      </c>
      <c r="Z173" s="71">
        <v>1</v>
      </c>
      <c r="AA173" s="41">
        <f t="shared" ref="AA173" si="227">Y173*Z173</f>
        <v>277651.329975</v>
      </c>
      <c r="AB173" s="72">
        <v>1</v>
      </c>
      <c r="AC173" s="41">
        <f t="shared" si="218"/>
        <v>277651.329975</v>
      </c>
    </row>
    <row r="174" spans="1:29" s="24" customFormat="1" ht="13.9" customHeight="1" x14ac:dyDescent="0.2">
      <c r="A174" s="65">
        <v>7</v>
      </c>
      <c r="B174" s="98" t="s">
        <v>106</v>
      </c>
      <c r="C174" s="82" t="s">
        <v>290</v>
      </c>
      <c r="D174" s="49" t="s">
        <v>230</v>
      </c>
      <c r="E174" s="49">
        <v>2</v>
      </c>
      <c r="F174" s="49"/>
      <c r="G174" s="36" t="s">
        <v>503</v>
      </c>
      <c r="H174" s="102">
        <v>17697</v>
      </c>
      <c r="I174" s="82">
        <v>4.34</v>
      </c>
      <c r="J174" s="49">
        <v>2.34</v>
      </c>
      <c r="K174" s="92">
        <f t="shared" si="214"/>
        <v>179723.65319999997</v>
      </c>
      <c r="L174" s="69">
        <v>25</v>
      </c>
      <c r="M174" s="92">
        <f t="shared" si="215"/>
        <v>44930.913299999993</v>
      </c>
      <c r="N174" s="65"/>
      <c r="O174" s="65"/>
      <c r="P174" s="65">
        <v>40</v>
      </c>
      <c r="Q174" s="68">
        <f>H174*P174/100</f>
        <v>7078.8</v>
      </c>
      <c r="R174" s="68"/>
      <c r="S174" s="68"/>
      <c r="T174" s="65"/>
      <c r="U174" s="68">
        <f t="shared" si="219"/>
        <v>0</v>
      </c>
      <c r="V174" s="65"/>
      <c r="W174" s="68"/>
      <c r="X174" s="41">
        <f t="shared" si="216"/>
        <v>22465.456649999996</v>
      </c>
      <c r="Y174" s="41">
        <f t="shared" si="217"/>
        <v>254198.82314999995</v>
      </c>
      <c r="Z174" s="71">
        <v>1</v>
      </c>
      <c r="AA174" s="41">
        <f t="shared" si="213"/>
        <v>254198.82314999995</v>
      </c>
      <c r="AB174" s="72">
        <v>1</v>
      </c>
      <c r="AC174" s="41">
        <f t="shared" si="218"/>
        <v>254198.82314999995</v>
      </c>
    </row>
    <row r="175" spans="1:29" s="95" customFormat="1" ht="22.9" customHeight="1" x14ac:dyDescent="0.2">
      <c r="A175" s="102">
        <v>8</v>
      </c>
      <c r="B175" s="112" t="s">
        <v>283</v>
      </c>
      <c r="C175" s="82"/>
      <c r="D175" s="82" t="s">
        <v>230</v>
      </c>
      <c r="E175" s="82">
        <v>4</v>
      </c>
      <c r="F175" s="82"/>
      <c r="G175" s="36" t="s">
        <v>371</v>
      </c>
      <c r="H175" s="102">
        <v>17697</v>
      </c>
      <c r="I175" s="82">
        <v>3.61</v>
      </c>
      <c r="J175" s="49">
        <v>2.34</v>
      </c>
      <c r="K175" s="92">
        <f t="shared" si="214"/>
        <v>149493.6378</v>
      </c>
      <c r="L175" s="69">
        <v>25</v>
      </c>
      <c r="M175" s="92">
        <f>K175*L175/100</f>
        <v>37373.409449999999</v>
      </c>
      <c r="N175" s="102"/>
      <c r="O175" s="102"/>
      <c r="P175" s="102"/>
      <c r="Q175" s="102"/>
      <c r="R175" s="102"/>
      <c r="S175" s="102"/>
      <c r="T175" s="102"/>
      <c r="U175" s="102"/>
      <c r="V175" s="102"/>
      <c r="W175" s="105"/>
      <c r="X175" s="92">
        <f>(K175+M175)*10/100</f>
        <v>18686.704725000003</v>
      </c>
      <c r="Y175" s="92">
        <f>K175+M175+O175+Q175+U175+W175+S175+X175</f>
        <v>205553.75197500002</v>
      </c>
      <c r="Z175" s="71">
        <v>1</v>
      </c>
      <c r="AA175" s="92">
        <f>Y175*Z175</f>
        <v>205553.75197500002</v>
      </c>
      <c r="AB175" s="72">
        <v>1</v>
      </c>
      <c r="AC175" s="41">
        <f t="shared" si="218"/>
        <v>205553.75197500002</v>
      </c>
    </row>
    <row r="176" spans="1:29" s="65" customFormat="1" x14ac:dyDescent="0.2">
      <c r="A176" s="93"/>
      <c r="B176" s="100" t="s">
        <v>19</v>
      </c>
      <c r="C176" s="94"/>
      <c r="D176" s="93"/>
      <c r="E176" s="93"/>
      <c r="F176" s="93"/>
      <c r="G176" s="95"/>
      <c r="H176" s="93"/>
      <c r="I176" s="50"/>
      <c r="J176" s="50"/>
      <c r="K176" s="96">
        <f>SUM(K169:K175)</f>
        <v>1172758.9535999999</v>
      </c>
      <c r="L176" s="96"/>
      <c r="M176" s="96">
        <f>SUM(M169:M175)</f>
        <v>293189.73839999997</v>
      </c>
      <c r="N176" s="96"/>
      <c r="O176" s="96">
        <f>SUM(O169:O174)</f>
        <v>0</v>
      </c>
      <c r="P176" s="96"/>
      <c r="Q176" s="96">
        <f>SUM(Q169:Q175)</f>
        <v>7078.8</v>
      </c>
      <c r="R176" s="96"/>
      <c r="S176" s="96">
        <f>SUM(S169:S175)</f>
        <v>8848.5</v>
      </c>
      <c r="T176" s="96"/>
      <c r="U176" s="96">
        <f>SUM(U169:U175)</f>
        <v>106182</v>
      </c>
      <c r="V176" s="96"/>
      <c r="W176" s="96">
        <f>SUM(W169:W175)</f>
        <v>0</v>
      </c>
      <c r="X176" s="96">
        <f>SUM(X169:X175)</f>
        <v>146594.86920000002</v>
      </c>
      <c r="Y176" s="96">
        <f>SUM(Y169:Y175)</f>
        <v>1734652.8611999997</v>
      </c>
      <c r="Z176" s="101">
        <f>SUM(Z169:Z175)</f>
        <v>7</v>
      </c>
      <c r="AA176" s="96">
        <f>SUM(AA169:AA175)</f>
        <v>1734652.8611999997</v>
      </c>
      <c r="AB176" s="96"/>
      <c r="AC176" s="96">
        <f>SUM(AC169:AC175)</f>
        <v>1734652.8611999997</v>
      </c>
    </row>
    <row r="177" spans="1:29" s="93" customFormat="1" x14ac:dyDescent="0.2">
      <c r="A177" s="220" t="s">
        <v>205</v>
      </c>
      <c r="B177" s="220"/>
      <c r="C177" s="220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67"/>
      <c r="AC177" s="67"/>
    </row>
    <row r="178" spans="1:29" s="24" customFormat="1" ht="12.75" customHeight="1" x14ac:dyDescent="0.2">
      <c r="A178" s="65">
        <v>1</v>
      </c>
      <c r="B178" s="98" t="s">
        <v>107</v>
      </c>
      <c r="C178" s="82"/>
      <c r="D178" s="49" t="s">
        <v>230</v>
      </c>
      <c r="E178" s="49">
        <v>4</v>
      </c>
      <c r="F178" s="49"/>
      <c r="G178" s="36" t="s">
        <v>479</v>
      </c>
      <c r="H178" s="65">
        <v>17697</v>
      </c>
      <c r="I178" s="49">
        <v>3.61</v>
      </c>
      <c r="J178" s="49">
        <v>2.34</v>
      </c>
      <c r="K178" s="92">
        <f t="shared" ref="K178:K182" si="228">H178*I178*J178</f>
        <v>149493.6378</v>
      </c>
      <c r="L178" s="69">
        <v>25</v>
      </c>
      <c r="M178" s="92">
        <f t="shared" ref="M178:M182" si="229">K178*L178/100</f>
        <v>37373.409449999999</v>
      </c>
      <c r="N178" s="65"/>
      <c r="O178" s="65"/>
      <c r="P178" s="65"/>
      <c r="Q178" s="65"/>
      <c r="R178" s="65"/>
      <c r="S178" s="65"/>
      <c r="T178" s="65">
        <v>150</v>
      </c>
      <c r="U178" s="68">
        <f>H178*T178/100</f>
        <v>26545.5</v>
      </c>
      <c r="V178" s="65"/>
      <c r="W178" s="68"/>
      <c r="X178" s="41">
        <f t="shared" ref="X178:X181" si="230">(K178+M178)*10/100</f>
        <v>18686.704725000003</v>
      </c>
      <c r="Y178" s="41">
        <f t="shared" ref="Y178:Y181" si="231">K178+M178+O178+Q178+U178+W178+S178+X178</f>
        <v>232099.25197500002</v>
      </c>
      <c r="Z178" s="71">
        <v>1</v>
      </c>
      <c r="AA178" s="41">
        <f t="shared" si="213"/>
        <v>232099.25197500002</v>
      </c>
      <c r="AB178" s="72">
        <v>1</v>
      </c>
      <c r="AC178" s="41">
        <f>AA178*AB178</f>
        <v>232099.25197500002</v>
      </c>
    </row>
    <row r="179" spans="1:29" s="65" customFormat="1" ht="12.75" customHeight="1" x14ac:dyDescent="0.2">
      <c r="A179" s="65">
        <v>2</v>
      </c>
      <c r="B179" s="85" t="s">
        <v>215</v>
      </c>
      <c r="C179" s="82"/>
      <c r="D179" s="49" t="s">
        <v>230</v>
      </c>
      <c r="E179" s="49">
        <v>4</v>
      </c>
      <c r="F179" s="49"/>
      <c r="G179" s="36" t="s">
        <v>504</v>
      </c>
      <c r="H179" s="65">
        <v>17697</v>
      </c>
      <c r="I179" s="49">
        <v>3.73</v>
      </c>
      <c r="J179" s="49">
        <v>2.34</v>
      </c>
      <c r="K179" s="92">
        <f t="shared" si="228"/>
        <v>154462.95539999998</v>
      </c>
      <c r="L179" s="69">
        <v>25</v>
      </c>
      <c r="M179" s="92">
        <f t="shared" si="229"/>
        <v>38615.738849999994</v>
      </c>
      <c r="T179" s="65">
        <v>150</v>
      </c>
      <c r="U179" s="68">
        <f>H179*T179/100</f>
        <v>26545.5</v>
      </c>
      <c r="W179" s="68">
        <f>H179*V179/100</f>
        <v>0</v>
      </c>
      <c r="X179" s="41">
        <f t="shared" ref="X179" si="232">(K179+M179)*10/100</f>
        <v>19307.869424999997</v>
      </c>
      <c r="Y179" s="41">
        <f t="shared" ref="Y179" si="233">K179+M179+O179+Q179+U179+W179+S179+X179</f>
        <v>238932.06367499998</v>
      </c>
      <c r="Z179" s="71">
        <v>1</v>
      </c>
      <c r="AA179" s="41">
        <f>Y179*Z179</f>
        <v>238932.06367499998</v>
      </c>
      <c r="AB179" s="72">
        <v>1</v>
      </c>
      <c r="AC179" s="41">
        <f>AA179*AB179</f>
        <v>238932.06367499998</v>
      </c>
    </row>
    <row r="180" spans="1:29" s="65" customFormat="1" ht="12.75" customHeight="1" x14ac:dyDescent="0.2">
      <c r="A180" s="65">
        <v>4</v>
      </c>
      <c r="B180" s="85" t="s">
        <v>215</v>
      </c>
      <c r="C180" s="82"/>
      <c r="D180" s="49" t="s">
        <v>230</v>
      </c>
      <c r="E180" s="49">
        <v>4</v>
      </c>
      <c r="F180" s="49"/>
      <c r="G180" s="36" t="s">
        <v>440</v>
      </c>
      <c r="H180" s="65">
        <v>17697</v>
      </c>
      <c r="I180" s="49">
        <v>3.49</v>
      </c>
      <c r="J180" s="49">
        <v>2.34</v>
      </c>
      <c r="K180" s="92">
        <f t="shared" si="228"/>
        <v>144524.32020000002</v>
      </c>
      <c r="L180" s="69">
        <v>25</v>
      </c>
      <c r="M180" s="92">
        <f t="shared" si="229"/>
        <v>36131.080050000004</v>
      </c>
      <c r="T180" s="65">
        <v>150</v>
      </c>
      <c r="U180" s="68">
        <f>H180*T180/100</f>
        <v>26545.5</v>
      </c>
      <c r="W180" s="68">
        <f>H180*V180/100</f>
        <v>0</v>
      </c>
      <c r="X180" s="41">
        <f t="shared" si="230"/>
        <v>18065.540024999998</v>
      </c>
      <c r="Y180" s="41">
        <f t="shared" si="231"/>
        <v>225266.440275</v>
      </c>
      <c r="Z180" s="71">
        <v>1</v>
      </c>
      <c r="AA180" s="41">
        <f>Y180*Z180</f>
        <v>225266.440275</v>
      </c>
      <c r="AB180" s="72">
        <v>1</v>
      </c>
      <c r="AC180" s="41">
        <f>AA180*AB180</f>
        <v>225266.440275</v>
      </c>
    </row>
    <row r="181" spans="1:29" s="65" customFormat="1" ht="12.75" customHeight="1" x14ac:dyDescent="0.2">
      <c r="A181" s="65">
        <v>5</v>
      </c>
      <c r="B181" s="98" t="s">
        <v>106</v>
      </c>
      <c r="C181" s="82"/>
      <c r="D181" s="49" t="s">
        <v>230</v>
      </c>
      <c r="E181" s="49">
        <v>4</v>
      </c>
      <c r="F181" s="49"/>
      <c r="G181" s="36" t="s">
        <v>436</v>
      </c>
      <c r="H181" s="65">
        <v>17697</v>
      </c>
      <c r="I181" s="49">
        <v>3.73</v>
      </c>
      <c r="J181" s="49">
        <v>2.34</v>
      </c>
      <c r="K181" s="92">
        <f t="shared" si="228"/>
        <v>154462.95539999998</v>
      </c>
      <c r="L181" s="69">
        <v>25</v>
      </c>
      <c r="M181" s="92">
        <f t="shared" si="229"/>
        <v>38615.738849999994</v>
      </c>
      <c r="P181" s="65">
        <v>40</v>
      </c>
      <c r="Q181" s="68">
        <f>H181*P181/100</f>
        <v>7078.8</v>
      </c>
      <c r="R181" s="68"/>
      <c r="S181" s="68"/>
      <c r="W181" s="68"/>
      <c r="X181" s="41">
        <f t="shared" si="230"/>
        <v>19307.869424999997</v>
      </c>
      <c r="Y181" s="41">
        <f t="shared" si="231"/>
        <v>219465.36367499997</v>
      </c>
      <c r="Z181" s="71">
        <v>1</v>
      </c>
      <c r="AA181" s="41">
        <f t="shared" si="213"/>
        <v>219465.36367499997</v>
      </c>
      <c r="AB181" s="72">
        <v>1</v>
      </c>
      <c r="AC181" s="41">
        <f>AA181*AB181</f>
        <v>219465.36367499997</v>
      </c>
    </row>
    <row r="182" spans="1:29" s="102" customFormat="1" ht="24" customHeight="1" x14ac:dyDescent="0.2">
      <c r="A182" s="65">
        <v>6</v>
      </c>
      <c r="B182" s="112" t="s">
        <v>282</v>
      </c>
      <c r="C182" s="82"/>
      <c r="D182" s="49" t="s">
        <v>230</v>
      </c>
      <c r="E182" s="49">
        <v>4</v>
      </c>
      <c r="F182" s="49"/>
      <c r="G182" s="36" t="s">
        <v>504</v>
      </c>
      <c r="H182" s="65">
        <v>17697</v>
      </c>
      <c r="I182" s="49">
        <v>3.73</v>
      </c>
      <c r="J182" s="49">
        <v>2.34</v>
      </c>
      <c r="K182" s="92">
        <f t="shared" si="228"/>
        <v>154462.95539999998</v>
      </c>
      <c r="L182" s="69">
        <v>25</v>
      </c>
      <c r="M182" s="92">
        <f t="shared" si="229"/>
        <v>38615.738849999994</v>
      </c>
      <c r="X182" s="92">
        <f>(K182+M182)*10/100</f>
        <v>19307.869424999997</v>
      </c>
      <c r="Y182" s="92">
        <f>K182+M182+O182+Q182+U182+W182+S182+X182</f>
        <v>212386.56367499998</v>
      </c>
      <c r="Z182" s="71">
        <v>0.25</v>
      </c>
      <c r="AA182" s="92">
        <f>Y182*Z182</f>
        <v>53096.640918749996</v>
      </c>
      <c r="AB182" s="72">
        <v>1</v>
      </c>
      <c r="AC182" s="41">
        <f>AA182*AB182</f>
        <v>53096.640918749996</v>
      </c>
    </row>
    <row r="183" spans="1:29" s="65" customFormat="1" ht="12.75" customHeight="1" x14ac:dyDescent="0.2">
      <c r="A183" s="93"/>
      <c r="B183" s="100" t="s">
        <v>19</v>
      </c>
      <c r="C183" s="94"/>
      <c r="D183" s="93"/>
      <c r="E183" s="93"/>
      <c r="F183" s="93"/>
      <c r="G183" s="95"/>
      <c r="H183" s="93"/>
      <c r="I183" s="50"/>
      <c r="J183" s="50"/>
      <c r="K183" s="207">
        <f>SUM(K178:K182)</f>
        <v>757406.82420000003</v>
      </c>
      <c r="L183" s="96"/>
      <c r="M183" s="96">
        <f>SUM(M178:M182)</f>
        <v>189351.70605000001</v>
      </c>
      <c r="N183" s="96"/>
      <c r="O183" s="96">
        <f>SUM(O178:O181)</f>
        <v>0</v>
      </c>
      <c r="P183" s="96"/>
      <c r="Q183" s="96">
        <f>SUM(Q178:Q181)</f>
        <v>7078.8</v>
      </c>
      <c r="R183" s="96"/>
      <c r="S183" s="96">
        <f>SUM(S178:S181)</f>
        <v>0</v>
      </c>
      <c r="T183" s="96"/>
      <c r="U183" s="96">
        <f>SUM(U178:U182)</f>
        <v>79636.5</v>
      </c>
      <c r="V183" s="96"/>
      <c r="W183" s="96">
        <f>SUM(W178:W181)</f>
        <v>0</v>
      </c>
      <c r="X183" s="96">
        <f>SUM(X178:X182)</f>
        <v>94675.853024999989</v>
      </c>
      <c r="Y183" s="96">
        <f>SUM(Y178:Y182)</f>
        <v>1128149.6832749997</v>
      </c>
      <c r="Z183" s="101">
        <f>SUM(Z178:Z182)</f>
        <v>4.25</v>
      </c>
      <c r="AA183" s="96">
        <f>SUM(AA178:AA182)</f>
        <v>968859.76051874983</v>
      </c>
      <c r="AB183" s="96"/>
      <c r="AC183" s="96">
        <f>SUM(AC178:AC182)</f>
        <v>968859.76051874983</v>
      </c>
    </row>
    <row r="184" spans="1:29" s="65" customFormat="1" ht="12.75" customHeight="1" x14ac:dyDescent="0.2">
      <c r="A184" s="220" t="s">
        <v>109</v>
      </c>
      <c r="B184" s="220"/>
      <c r="C184" s="220"/>
      <c r="D184" s="220"/>
      <c r="E184" s="220"/>
      <c r="F184" s="220"/>
      <c r="G184" s="220"/>
      <c r="H184" s="220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67"/>
      <c r="AC184" s="67"/>
    </row>
    <row r="185" spans="1:29" s="93" customFormat="1" x14ac:dyDescent="0.2">
      <c r="A185" s="65">
        <v>1</v>
      </c>
      <c r="B185" s="98" t="s">
        <v>72</v>
      </c>
      <c r="C185" s="32"/>
      <c r="D185" s="49" t="s">
        <v>230</v>
      </c>
      <c r="E185" s="49">
        <v>4</v>
      </c>
      <c r="F185" s="49"/>
      <c r="G185" s="36" t="s">
        <v>441</v>
      </c>
      <c r="H185" s="79" t="s">
        <v>43</v>
      </c>
      <c r="I185" s="49">
        <v>3.32</v>
      </c>
      <c r="J185" s="49">
        <v>2.34</v>
      </c>
      <c r="K185" s="92">
        <f t="shared" ref="K185:K187" si="234">H185*I185*J185</f>
        <v>137484.45359999998</v>
      </c>
      <c r="L185" s="69">
        <v>25</v>
      </c>
      <c r="M185" s="92">
        <f>K185*L185/100</f>
        <v>34371.113399999995</v>
      </c>
      <c r="N185" s="65"/>
      <c r="O185" s="65"/>
      <c r="P185" s="65"/>
      <c r="Q185" s="65"/>
      <c r="R185" s="65"/>
      <c r="S185" s="65"/>
      <c r="T185" s="65">
        <v>150</v>
      </c>
      <c r="U185" s="68">
        <f>H185*T185/100</f>
        <v>26545.5</v>
      </c>
      <c r="V185" s="65"/>
      <c r="W185" s="68">
        <f>H185*V185/100</f>
        <v>0</v>
      </c>
      <c r="X185" s="41">
        <f t="shared" ref="X185" si="235">(K185+M185)*10/100</f>
        <v>17185.556700000001</v>
      </c>
      <c r="Y185" s="41">
        <f t="shared" ref="Y185" si="236">K185+M185+O185+Q185+U185+W185+S185+X185</f>
        <v>215586.6237</v>
      </c>
      <c r="Z185" s="71">
        <v>1</v>
      </c>
      <c r="AA185" s="41">
        <f>Y185*Z185</f>
        <v>215586.6237</v>
      </c>
      <c r="AB185" s="72">
        <v>1</v>
      </c>
      <c r="AC185" s="41">
        <f>AA185*AB185</f>
        <v>215586.6237</v>
      </c>
    </row>
    <row r="186" spans="1:29" s="102" customFormat="1" ht="24" customHeight="1" x14ac:dyDescent="0.2">
      <c r="A186" s="102">
        <v>2</v>
      </c>
      <c r="B186" s="85" t="s">
        <v>215</v>
      </c>
      <c r="C186" s="82"/>
      <c r="D186" s="82" t="s">
        <v>230</v>
      </c>
      <c r="E186" s="82">
        <v>4</v>
      </c>
      <c r="F186" s="82"/>
      <c r="G186" s="108" t="s">
        <v>505</v>
      </c>
      <c r="H186" s="102">
        <v>17697</v>
      </c>
      <c r="I186" s="82">
        <v>3.57</v>
      </c>
      <c r="J186" s="49">
        <v>2.34</v>
      </c>
      <c r="K186" s="92">
        <f t="shared" si="234"/>
        <v>147837.19859999997</v>
      </c>
      <c r="L186" s="69">
        <v>24</v>
      </c>
      <c r="M186" s="92">
        <f>K186*L186/100</f>
        <v>35480.927663999988</v>
      </c>
      <c r="P186" s="105"/>
      <c r="Q186" s="105"/>
      <c r="R186" s="105"/>
      <c r="S186" s="105"/>
      <c r="T186" s="105">
        <v>150</v>
      </c>
      <c r="U186" s="105">
        <f>H186*T186/100</f>
        <v>26545.5</v>
      </c>
      <c r="W186" s="105"/>
      <c r="X186" s="92">
        <f>(K186+M186)*10/100</f>
        <v>18331.812626399995</v>
      </c>
      <c r="Y186" s="92">
        <f>K186+M186+O186+Q186+U186+W186+S186+X186</f>
        <v>228195.43889039996</v>
      </c>
      <c r="Z186" s="71">
        <v>1</v>
      </c>
      <c r="AA186" s="92">
        <f>Y186*Z186</f>
        <v>228195.43889039996</v>
      </c>
      <c r="AB186" s="72">
        <v>1</v>
      </c>
      <c r="AC186" s="41">
        <f>AA186*AB186</f>
        <v>228195.43889039996</v>
      </c>
    </row>
    <row r="187" spans="1:29" s="102" customFormat="1" ht="24" customHeight="1" x14ac:dyDescent="0.2">
      <c r="A187" s="102">
        <v>3</v>
      </c>
      <c r="B187" s="112" t="s">
        <v>266</v>
      </c>
      <c r="C187" s="82"/>
      <c r="D187" s="82" t="s">
        <v>230</v>
      </c>
      <c r="E187" s="82">
        <v>4</v>
      </c>
      <c r="F187" s="82"/>
      <c r="G187" s="108" t="s">
        <v>506</v>
      </c>
      <c r="H187" s="102">
        <v>17697</v>
      </c>
      <c r="I187" s="82">
        <v>3.73</v>
      </c>
      <c r="J187" s="49">
        <v>2.34</v>
      </c>
      <c r="K187" s="92">
        <f t="shared" si="234"/>
        <v>154462.95539999998</v>
      </c>
      <c r="L187" s="69">
        <v>25</v>
      </c>
      <c r="M187" s="92">
        <f>K187*L187/100</f>
        <v>38615.738849999994</v>
      </c>
      <c r="P187" s="105"/>
      <c r="Q187" s="105"/>
      <c r="R187" s="105"/>
      <c r="S187" s="105"/>
      <c r="T187" s="105"/>
      <c r="U187" s="105"/>
      <c r="W187" s="105"/>
      <c r="X187" s="92">
        <f>(K187+M187)*10/100</f>
        <v>19307.869424999997</v>
      </c>
      <c r="Y187" s="92">
        <f>K187+M187+O187+Q187+U187+W187+S187+X187</f>
        <v>212386.56367499998</v>
      </c>
      <c r="Z187" s="71">
        <v>0.5</v>
      </c>
      <c r="AA187" s="92">
        <f>Y187*Z187</f>
        <v>106193.28183749999</v>
      </c>
      <c r="AB187" s="72">
        <v>1</v>
      </c>
      <c r="AC187" s="41">
        <f>AA187*AB187</f>
        <v>106193.28183749999</v>
      </c>
    </row>
    <row r="188" spans="1:29" s="24" customFormat="1" x14ac:dyDescent="0.2">
      <c r="A188" s="93"/>
      <c r="B188" s="100" t="s">
        <v>19</v>
      </c>
      <c r="C188" s="94"/>
      <c r="D188" s="93"/>
      <c r="E188" s="93"/>
      <c r="F188" s="93"/>
      <c r="G188" s="95"/>
      <c r="H188" s="93"/>
      <c r="I188" s="50"/>
      <c r="J188" s="50"/>
      <c r="K188" s="96">
        <f>SUM(K185:K187)</f>
        <v>439784.60759999993</v>
      </c>
      <c r="L188" s="96"/>
      <c r="M188" s="96">
        <f>SUM(M185:M187)</f>
        <v>108467.77991399998</v>
      </c>
      <c r="N188" s="96"/>
      <c r="O188" s="96">
        <f>SUM(O185:O185)</f>
        <v>0</v>
      </c>
      <c r="P188" s="96"/>
      <c r="Q188" s="96">
        <f>SUM(Q185:Q185)</f>
        <v>0</v>
      </c>
      <c r="R188" s="96"/>
      <c r="S188" s="96">
        <f>SUM(S185:S185)</f>
        <v>0</v>
      </c>
      <c r="T188" s="96"/>
      <c r="U188" s="96">
        <f>SUM(U185:U187)</f>
        <v>53091</v>
      </c>
      <c r="V188" s="96"/>
      <c r="W188" s="96">
        <f>SUM(W185:W185)</f>
        <v>0</v>
      </c>
      <c r="X188" s="96">
        <f>SUM(X185:X187)</f>
        <v>54825.238751399993</v>
      </c>
      <c r="Y188" s="96">
        <f>SUM(Y185:Y187)</f>
        <v>656168.62626539997</v>
      </c>
      <c r="Z188" s="97">
        <f>SUM(Z185:Z187)</f>
        <v>2.5</v>
      </c>
      <c r="AA188" s="96">
        <f>SUM(AA185:AA187)</f>
        <v>549975.34442789992</v>
      </c>
      <c r="AB188" s="96"/>
      <c r="AC188" s="96">
        <f>SUM(AC185:AC187)</f>
        <v>549975.34442789992</v>
      </c>
    </row>
    <row r="189" spans="1:29" s="65" customFormat="1" ht="12.75" customHeight="1" x14ac:dyDescent="0.2">
      <c r="A189" s="220" t="s">
        <v>110</v>
      </c>
      <c r="B189" s="220"/>
      <c r="C189" s="220"/>
      <c r="D189" s="220"/>
      <c r="E189" s="220"/>
      <c r="F189" s="220"/>
      <c r="G189" s="220"/>
      <c r="H189" s="220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67"/>
      <c r="AC189" s="67"/>
    </row>
    <row r="190" spans="1:29" s="24" customFormat="1" x14ac:dyDescent="0.2">
      <c r="A190" s="65">
        <v>1</v>
      </c>
      <c r="B190" s="85" t="s">
        <v>215</v>
      </c>
      <c r="C190" s="82"/>
      <c r="D190" s="49" t="s">
        <v>443</v>
      </c>
      <c r="E190" s="49">
        <v>4</v>
      </c>
      <c r="F190" s="49"/>
      <c r="G190" s="36" t="s">
        <v>444</v>
      </c>
      <c r="H190" s="65">
        <v>17697</v>
      </c>
      <c r="I190" s="49">
        <v>3.94</v>
      </c>
      <c r="J190" s="49">
        <v>2.34</v>
      </c>
      <c r="K190" s="92">
        <f t="shared" ref="K190:K192" si="237">H190*I190*J190</f>
        <v>163159.26119999998</v>
      </c>
      <c r="L190" s="69">
        <v>25</v>
      </c>
      <c r="M190" s="92">
        <f>K190*L190/100</f>
        <v>40789.815299999995</v>
      </c>
      <c r="N190" s="65"/>
      <c r="O190" s="65"/>
      <c r="P190" s="65"/>
      <c r="Q190" s="65"/>
      <c r="R190" s="65"/>
      <c r="S190" s="65"/>
      <c r="T190" s="65">
        <v>150</v>
      </c>
      <c r="U190" s="68">
        <f>H190*T190/100</f>
        <v>26545.5</v>
      </c>
      <c r="V190" s="65"/>
      <c r="W190" s="68">
        <f>H190*V190/100</f>
        <v>0</v>
      </c>
      <c r="X190" s="41">
        <f t="shared" ref="X190:X191" si="238">(K190+M190)*10/100</f>
        <v>20394.907649999997</v>
      </c>
      <c r="Y190" s="41">
        <f t="shared" ref="Y190:Y191" si="239">K190+M190+O190+Q190+U190+W190+S190+X190</f>
        <v>250889.48414999997</v>
      </c>
      <c r="Z190" s="71">
        <v>1</v>
      </c>
      <c r="AA190" s="41">
        <f>Y190*Z190</f>
        <v>250889.48414999997</v>
      </c>
      <c r="AB190" s="72">
        <v>1</v>
      </c>
      <c r="AC190" s="41">
        <f>AA190*AB190</f>
        <v>250889.48414999997</v>
      </c>
    </row>
    <row r="191" spans="1:29" s="65" customFormat="1" ht="12.75" customHeight="1" x14ac:dyDescent="0.2">
      <c r="A191" s="65">
        <v>2</v>
      </c>
      <c r="B191" s="98" t="s">
        <v>72</v>
      </c>
      <c r="C191" s="82"/>
      <c r="D191" s="49" t="s">
        <v>230</v>
      </c>
      <c r="E191" s="49">
        <v>4</v>
      </c>
      <c r="F191" s="49"/>
      <c r="G191" s="36" t="s">
        <v>507</v>
      </c>
      <c r="H191" s="65">
        <v>17697</v>
      </c>
      <c r="I191" s="49">
        <v>3.73</v>
      </c>
      <c r="J191" s="49">
        <v>2.34</v>
      </c>
      <c r="K191" s="92">
        <f t="shared" si="237"/>
        <v>154462.95539999998</v>
      </c>
      <c r="L191" s="69">
        <v>25</v>
      </c>
      <c r="M191" s="92">
        <f>K191*L191/100</f>
        <v>38615.738849999994</v>
      </c>
      <c r="T191" s="65">
        <v>150</v>
      </c>
      <c r="U191" s="68">
        <f>H191*T191/100</f>
        <v>26545.5</v>
      </c>
      <c r="W191" s="68"/>
      <c r="X191" s="41">
        <f t="shared" si="238"/>
        <v>19307.869424999997</v>
      </c>
      <c r="Y191" s="41">
        <f t="shared" si="239"/>
        <v>238932.06367499998</v>
      </c>
      <c r="Z191" s="71">
        <v>1</v>
      </c>
      <c r="AA191" s="41">
        <f>Y191*Z191</f>
        <v>238932.06367499998</v>
      </c>
      <c r="AB191" s="72">
        <v>1</v>
      </c>
      <c r="AC191" s="41">
        <f>AA191*AB191</f>
        <v>238932.06367499998</v>
      </c>
    </row>
    <row r="192" spans="1:29" s="102" customFormat="1" ht="27" customHeight="1" x14ac:dyDescent="0.2">
      <c r="A192" s="65">
        <v>6</v>
      </c>
      <c r="B192" s="112" t="s">
        <v>285</v>
      </c>
      <c r="C192" s="82"/>
      <c r="D192" s="82" t="s">
        <v>230</v>
      </c>
      <c r="E192" s="82">
        <v>4</v>
      </c>
      <c r="F192" s="82"/>
      <c r="G192" s="36" t="s">
        <v>508</v>
      </c>
      <c r="H192" s="102">
        <v>17697</v>
      </c>
      <c r="I192" s="82">
        <v>3.73</v>
      </c>
      <c r="J192" s="49">
        <v>2.34</v>
      </c>
      <c r="K192" s="92">
        <f t="shared" si="237"/>
        <v>154462.95539999998</v>
      </c>
      <c r="L192" s="69">
        <v>25</v>
      </c>
      <c r="M192" s="92">
        <f>K192*L192/100</f>
        <v>38615.738849999994</v>
      </c>
      <c r="P192" s="105"/>
      <c r="Q192" s="105"/>
      <c r="R192" s="105"/>
      <c r="S192" s="105"/>
      <c r="T192" s="105"/>
      <c r="U192" s="105"/>
      <c r="X192" s="92">
        <f>(K192+M192)*10/100</f>
        <v>19307.869424999997</v>
      </c>
      <c r="Y192" s="92">
        <f>K192+M192+O192+Q192+U192+W192+S192+X192</f>
        <v>212386.56367499998</v>
      </c>
      <c r="Z192" s="71">
        <v>0.5</v>
      </c>
      <c r="AA192" s="92">
        <f>Y192*Z192</f>
        <v>106193.28183749999</v>
      </c>
      <c r="AB192" s="72">
        <v>1</v>
      </c>
      <c r="AC192" s="41">
        <f>AA192*AB192</f>
        <v>106193.28183749999</v>
      </c>
    </row>
    <row r="193" spans="1:29" s="65" customFormat="1" ht="12.75" customHeight="1" x14ac:dyDescent="0.2">
      <c r="A193" s="93"/>
      <c r="B193" s="100" t="s">
        <v>19</v>
      </c>
      <c r="C193" s="94"/>
      <c r="D193" s="93"/>
      <c r="E193" s="93"/>
      <c r="F193" s="93"/>
      <c r="G193" s="95"/>
      <c r="H193" s="93"/>
      <c r="I193" s="50"/>
      <c r="J193" s="50"/>
      <c r="K193" s="96">
        <f>SUM(K190:K192)</f>
        <v>472085.1719999999</v>
      </c>
      <c r="L193" s="96"/>
      <c r="M193" s="96">
        <f>SUM(M190:M192)</f>
        <v>118021.29299999998</v>
      </c>
      <c r="N193" s="96"/>
      <c r="O193" s="96">
        <f>SUM(O190:O191)</f>
        <v>0</v>
      </c>
      <c r="P193" s="96"/>
      <c r="Q193" s="96">
        <f>SUM(Q190:Q191)</f>
        <v>0</v>
      </c>
      <c r="R193" s="96"/>
      <c r="S193" s="96">
        <f>SUM(S190:S191)</f>
        <v>0</v>
      </c>
      <c r="T193" s="96"/>
      <c r="U193" s="96">
        <f>SUM(U190:U192)</f>
        <v>53091</v>
      </c>
      <c r="V193" s="96"/>
      <c r="W193" s="96">
        <f>SUM(W190:W191)</f>
        <v>0</v>
      </c>
      <c r="X193" s="96">
        <f>SUM(X190:X192)</f>
        <v>59010.646499999988</v>
      </c>
      <c r="Y193" s="96">
        <f>SUM(Y190:Y192)</f>
        <v>702208.11149999988</v>
      </c>
      <c r="Z193" s="101">
        <f>SUM(Z190:Z192)</f>
        <v>2.5</v>
      </c>
      <c r="AA193" s="96">
        <f>SUM(AA190:AA192)</f>
        <v>596014.82966249995</v>
      </c>
      <c r="AB193" s="96"/>
      <c r="AC193" s="96">
        <f>SUM(AC190:AC192)</f>
        <v>596014.82966249995</v>
      </c>
    </row>
    <row r="194" spans="1:29" s="93" customFormat="1" ht="14.25" customHeight="1" x14ac:dyDescent="0.2">
      <c r="A194" s="220" t="s">
        <v>119</v>
      </c>
      <c r="B194" s="220"/>
      <c r="C194" s="220"/>
      <c r="D194" s="220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67"/>
      <c r="AC194" s="67"/>
    </row>
    <row r="195" spans="1:29" s="65" customFormat="1" ht="12.75" customHeight="1" x14ac:dyDescent="0.2">
      <c r="A195" s="65">
        <v>1</v>
      </c>
      <c r="B195" s="85" t="s">
        <v>215</v>
      </c>
      <c r="C195" s="82"/>
      <c r="D195" s="49" t="s">
        <v>230</v>
      </c>
      <c r="E195" s="49">
        <v>4</v>
      </c>
      <c r="F195" s="49"/>
      <c r="G195" s="36" t="s">
        <v>509</v>
      </c>
      <c r="H195" s="65">
        <v>17697</v>
      </c>
      <c r="I195" s="49">
        <v>3.45</v>
      </c>
      <c r="J195" s="49">
        <v>2.34</v>
      </c>
      <c r="K195" s="92">
        <f t="shared" ref="K195:K196" si="240">H195*I195*J195</f>
        <v>142867.88099999999</v>
      </c>
      <c r="L195" s="69">
        <v>25</v>
      </c>
      <c r="M195" s="92">
        <f>K195*L195/100</f>
        <v>35716.970249999998</v>
      </c>
      <c r="T195" s="65">
        <v>150</v>
      </c>
      <c r="U195" s="68">
        <f>H195*T195/100</f>
        <v>26545.5</v>
      </c>
      <c r="W195" s="68"/>
      <c r="X195" s="41">
        <f t="shared" ref="X195" si="241">(K195+M195)*10/100</f>
        <v>17858.485125000003</v>
      </c>
      <c r="Y195" s="41">
        <f t="shared" ref="Y195" si="242">K195+M195+O195+Q195+U195+W195+S195+X195</f>
        <v>222988.83637500001</v>
      </c>
      <c r="Z195" s="71">
        <v>0.5</v>
      </c>
      <c r="AA195" s="41">
        <f>Y195*Z195</f>
        <v>111494.41818750001</v>
      </c>
      <c r="AB195" s="72">
        <v>1</v>
      </c>
      <c r="AC195" s="41">
        <f>AA195*AB195</f>
        <v>111494.41818750001</v>
      </c>
    </row>
    <row r="196" spans="1:29" s="102" customFormat="1" ht="25.15" customHeight="1" x14ac:dyDescent="0.2">
      <c r="A196" s="102">
        <v>2</v>
      </c>
      <c r="B196" s="112" t="s">
        <v>268</v>
      </c>
      <c r="C196" s="82"/>
      <c r="D196" s="82" t="s">
        <v>230</v>
      </c>
      <c r="E196" s="82">
        <v>4</v>
      </c>
      <c r="F196" s="82"/>
      <c r="G196" s="36" t="s">
        <v>509</v>
      </c>
      <c r="H196" s="102">
        <v>17697</v>
      </c>
      <c r="I196" s="82">
        <v>3.45</v>
      </c>
      <c r="J196" s="49">
        <v>2.34</v>
      </c>
      <c r="K196" s="92">
        <f t="shared" si="240"/>
        <v>142867.88099999999</v>
      </c>
      <c r="L196" s="69">
        <v>25</v>
      </c>
      <c r="M196" s="92">
        <f>K196*L196/100</f>
        <v>35716.970249999998</v>
      </c>
      <c r="P196" s="105"/>
      <c r="Q196" s="105"/>
      <c r="R196" s="105"/>
      <c r="S196" s="105"/>
      <c r="T196" s="105"/>
      <c r="U196" s="105"/>
      <c r="W196" s="105"/>
      <c r="X196" s="92">
        <f>(K196+M196)*10/100</f>
        <v>17858.485125000003</v>
      </c>
      <c r="Y196" s="92">
        <f>K196+M196+O196+Q196+U196+W196+S196+X196</f>
        <v>196443.33637500001</v>
      </c>
      <c r="Z196" s="71">
        <v>0.5</v>
      </c>
      <c r="AA196" s="92">
        <f>Y196*Z196</f>
        <v>98221.668187500007</v>
      </c>
      <c r="AB196" s="72">
        <v>1</v>
      </c>
      <c r="AC196" s="41">
        <f>AA196*AB196</f>
        <v>98221.668187500007</v>
      </c>
    </row>
    <row r="197" spans="1:29" s="24" customFormat="1" x14ac:dyDescent="0.2">
      <c r="A197" s="93"/>
      <c r="B197" s="100" t="s">
        <v>19</v>
      </c>
      <c r="C197" s="94"/>
      <c r="D197" s="93"/>
      <c r="E197" s="93"/>
      <c r="F197" s="93"/>
      <c r="G197" s="95"/>
      <c r="H197" s="93"/>
      <c r="I197" s="50"/>
      <c r="J197" s="50"/>
      <c r="K197" s="96">
        <f>SUM(K195:K196)</f>
        <v>285735.76199999999</v>
      </c>
      <c r="L197" s="96"/>
      <c r="M197" s="96">
        <f>SUM(M195:M196)</f>
        <v>71433.940499999997</v>
      </c>
      <c r="N197" s="96"/>
      <c r="O197" s="96">
        <f>SUM(O195:O195)</f>
        <v>0</v>
      </c>
      <c r="P197" s="96"/>
      <c r="Q197" s="96">
        <f>SUM(Q195:Q195)</f>
        <v>0</v>
      </c>
      <c r="R197" s="96"/>
      <c r="S197" s="96"/>
      <c r="T197" s="96"/>
      <c r="U197" s="96">
        <f>SUM(U195:U195)</f>
        <v>26545.5</v>
      </c>
      <c r="V197" s="96"/>
      <c r="W197" s="96">
        <f>SUM(W195:W195)</f>
        <v>0</v>
      </c>
      <c r="X197" s="96">
        <f>SUM(X195:X196)</f>
        <v>35716.970250000006</v>
      </c>
      <c r="Y197" s="96">
        <f>SUM(Y195:Y196)</f>
        <v>419432.17275000003</v>
      </c>
      <c r="Z197" s="101">
        <f>SUM(Z195:Z196)</f>
        <v>1</v>
      </c>
      <c r="AA197" s="96">
        <f>SUM(AA195:AA196)</f>
        <v>209716.08637500001</v>
      </c>
      <c r="AB197" s="96"/>
      <c r="AC197" s="96">
        <f>SUM(AC195:AC196)</f>
        <v>209716.08637500001</v>
      </c>
    </row>
    <row r="198" spans="1:29" s="65" customFormat="1" x14ac:dyDescent="0.2">
      <c r="A198" s="220" t="s">
        <v>146</v>
      </c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67"/>
      <c r="AC198" s="67"/>
    </row>
    <row r="199" spans="1:29" s="65" customFormat="1" ht="12.75" customHeight="1" x14ac:dyDescent="0.2">
      <c r="A199" s="65">
        <v>1</v>
      </c>
      <c r="B199" s="85" t="s">
        <v>215</v>
      </c>
      <c r="C199" s="82" t="s">
        <v>292</v>
      </c>
      <c r="D199" s="49" t="s">
        <v>230</v>
      </c>
      <c r="E199" s="49">
        <v>1</v>
      </c>
      <c r="F199" s="49"/>
      <c r="G199" s="36" t="s">
        <v>510</v>
      </c>
      <c r="H199" s="65">
        <v>17697</v>
      </c>
      <c r="I199" s="49">
        <v>4.4000000000000004</v>
      </c>
      <c r="J199" s="49">
        <v>2.34</v>
      </c>
      <c r="K199" s="92">
        <f t="shared" ref="K199:K200" si="243">H199*I199*J199</f>
        <v>182208.31200000001</v>
      </c>
      <c r="L199" s="69">
        <v>25</v>
      </c>
      <c r="M199" s="92">
        <f>K199*L199/100</f>
        <v>45552.078000000001</v>
      </c>
      <c r="T199" s="65">
        <v>150</v>
      </c>
      <c r="U199" s="68">
        <f>H199*T199/100</f>
        <v>26545.5</v>
      </c>
      <c r="W199" s="68"/>
      <c r="X199" s="41">
        <f t="shared" ref="X199" si="244">(K199+M199)*10/100</f>
        <v>22776.039000000004</v>
      </c>
      <c r="Y199" s="41">
        <f t="shared" ref="Y199" si="245">K199+M199+O199+Q199+U199+W199+S199+X199</f>
        <v>277081.929</v>
      </c>
      <c r="Z199" s="71">
        <v>1</v>
      </c>
      <c r="AA199" s="41">
        <f>Y199*Z199</f>
        <v>277081.929</v>
      </c>
      <c r="AB199" s="72">
        <v>1</v>
      </c>
      <c r="AC199" s="41">
        <f>AA199*AB199</f>
        <v>277081.929</v>
      </c>
    </row>
    <row r="200" spans="1:29" s="102" customFormat="1" ht="23.45" customHeight="1" x14ac:dyDescent="0.2">
      <c r="A200" s="102">
        <v>3</v>
      </c>
      <c r="B200" s="112" t="s">
        <v>272</v>
      </c>
      <c r="C200" s="82"/>
      <c r="D200" s="82" t="s">
        <v>230</v>
      </c>
      <c r="E200" s="82">
        <v>4</v>
      </c>
      <c r="F200" s="82"/>
      <c r="G200" s="108" t="s">
        <v>511</v>
      </c>
      <c r="H200" s="102">
        <v>17697</v>
      </c>
      <c r="I200" s="82">
        <v>3.61</v>
      </c>
      <c r="J200" s="49">
        <v>2.34</v>
      </c>
      <c r="K200" s="92">
        <f t="shared" si="243"/>
        <v>149493.6378</v>
      </c>
      <c r="L200" s="69">
        <v>25</v>
      </c>
      <c r="M200" s="92">
        <f>K200*L200/100</f>
        <v>37373.409449999999</v>
      </c>
      <c r="U200" s="105"/>
      <c r="W200" s="105"/>
      <c r="X200" s="92">
        <f>(K200+M200)*10/100</f>
        <v>18686.704725000003</v>
      </c>
      <c r="Y200" s="92">
        <f>K200+M200+O200+Q200+U200+W200+S200+X200</f>
        <v>205553.75197500002</v>
      </c>
      <c r="Z200" s="71">
        <v>0.5</v>
      </c>
      <c r="AA200" s="92">
        <f>Y200*Z200</f>
        <v>102776.87598750001</v>
      </c>
      <c r="AB200" s="72">
        <v>1</v>
      </c>
      <c r="AC200" s="41">
        <f>AA200*AB200</f>
        <v>102776.87598750001</v>
      </c>
    </row>
    <row r="201" spans="1:29" s="24" customFormat="1" x14ac:dyDescent="0.2">
      <c r="A201" s="93"/>
      <c r="B201" s="100" t="s">
        <v>19</v>
      </c>
      <c r="C201" s="94"/>
      <c r="D201" s="93"/>
      <c r="E201" s="93"/>
      <c r="F201" s="93"/>
      <c r="G201" s="95"/>
      <c r="H201" s="93"/>
      <c r="I201" s="50"/>
      <c r="J201" s="50"/>
      <c r="K201" s="96">
        <f>SUM(K199:K200)</f>
        <v>331701.9498</v>
      </c>
      <c r="L201" s="96"/>
      <c r="M201" s="96">
        <f>SUM(M199:M200)</f>
        <v>82925.487450000001</v>
      </c>
      <c r="N201" s="96"/>
      <c r="O201" s="96">
        <f>SUM(O199:O199)</f>
        <v>0</v>
      </c>
      <c r="P201" s="96"/>
      <c r="Q201" s="96">
        <f>SUM(Q199:Q199)</f>
        <v>0</v>
      </c>
      <c r="R201" s="96"/>
      <c r="S201" s="96">
        <f>SUM(S199:S199)</f>
        <v>0</v>
      </c>
      <c r="T201" s="96"/>
      <c r="U201" s="96">
        <f>SUM(U199:U199)</f>
        <v>26545.5</v>
      </c>
      <c r="V201" s="96"/>
      <c r="W201" s="96">
        <f>SUM(W199:W199)</f>
        <v>0</v>
      </c>
      <c r="X201" s="96">
        <f t="shared" ref="X201:AA201" si="246">SUM(X199:X200)</f>
        <v>41462.743725000008</v>
      </c>
      <c r="Y201" s="96">
        <f t="shared" si="246"/>
        <v>482635.68097500002</v>
      </c>
      <c r="Z201" s="101">
        <f t="shared" si="246"/>
        <v>1.5</v>
      </c>
      <c r="AA201" s="96">
        <f t="shared" si="246"/>
        <v>379858.80498750001</v>
      </c>
      <c r="AB201" s="96"/>
      <c r="AC201" s="96">
        <f>SUM(AC199:AC200)</f>
        <v>379858.80498750001</v>
      </c>
    </row>
    <row r="202" spans="1:29" s="65" customFormat="1" ht="12.75" customHeight="1" x14ac:dyDescent="0.2">
      <c r="A202" s="220" t="s">
        <v>153</v>
      </c>
      <c r="B202" s="220"/>
      <c r="C202" s="220"/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67"/>
      <c r="AC202" s="67"/>
    </row>
    <row r="203" spans="1:29" s="93" customFormat="1" ht="14.45" customHeight="1" x14ac:dyDescent="0.2">
      <c r="A203" s="65">
        <v>1</v>
      </c>
      <c r="B203" s="85" t="s">
        <v>215</v>
      </c>
      <c r="C203" s="82"/>
      <c r="D203" s="49" t="s">
        <v>230</v>
      </c>
      <c r="E203" s="49">
        <v>4</v>
      </c>
      <c r="F203" s="49"/>
      <c r="G203" s="36" t="s">
        <v>512</v>
      </c>
      <c r="H203" s="65">
        <v>17697</v>
      </c>
      <c r="I203" s="49">
        <v>3.65</v>
      </c>
      <c r="J203" s="49">
        <v>2.34</v>
      </c>
      <c r="K203" s="92">
        <f t="shared" ref="K203:K205" si="247">H203*I203*J203</f>
        <v>151150.07699999999</v>
      </c>
      <c r="L203" s="69">
        <v>25</v>
      </c>
      <c r="M203" s="92">
        <f>K203*L203/100</f>
        <v>37787.519249999998</v>
      </c>
      <c r="N203" s="65"/>
      <c r="O203" s="65"/>
      <c r="P203" s="65"/>
      <c r="Q203" s="65"/>
      <c r="R203" s="65"/>
      <c r="S203" s="65"/>
      <c r="T203" s="65">
        <v>150</v>
      </c>
      <c r="U203" s="68">
        <f>H203*T203/100</f>
        <v>26545.5</v>
      </c>
      <c r="V203" s="65"/>
      <c r="W203" s="68"/>
      <c r="X203" s="41">
        <f t="shared" ref="X203:X204" si="248">(K203+M203)*10/100</f>
        <v>18893.759624999999</v>
      </c>
      <c r="Y203" s="41">
        <f t="shared" ref="Y203:Y204" si="249">K203+M203+O203+Q203+U203+W203+S203+X203</f>
        <v>234376.85587500001</v>
      </c>
      <c r="Z203" s="71">
        <v>1</v>
      </c>
      <c r="AA203" s="41">
        <f t="shared" si="213"/>
        <v>234376.85587500001</v>
      </c>
      <c r="AB203" s="72">
        <v>1</v>
      </c>
      <c r="AC203" s="41">
        <f>AA203*AB203</f>
        <v>234376.85587500001</v>
      </c>
    </row>
    <row r="204" spans="1:29" s="24" customFormat="1" ht="14.45" customHeight="1" x14ac:dyDescent="0.2">
      <c r="A204" s="65">
        <v>2</v>
      </c>
      <c r="B204" s="85" t="s">
        <v>215</v>
      </c>
      <c r="C204" s="82"/>
      <c r="D204" s="49" t="s">
        <v>230</v>
      </c>
      <c r="E204" s="49">
        <v>4</v>
      </c>
      <c r="F204" s="49"/>
      <c r="G204" s="36" t="s">
        <v>513</v>
      </c>
      <c r="H204" s="65">
        <v>17697</v>
      </c>
      <c r="I204" s="49">
        <v>3.69</v>
      </c>
      <c r="J204" s="49">
        <v>2.34</v>
      </c>
      <c r="K204" s="92">
        <f t="shared" si="247"/>
        <v>152806.51619999998</v>
      </c>
      <c r="L204" s="69">
        <v>25</v>
      </c>
      <c r="M204" s="92">
        <f>K204*L204/100</f>
        <v>38201.629049999996</v>
      </c>
      <c r="N204" s="65"/>
      <c r="O204" s="65"/>
      <c r="P204" s="65"/>
      <c r="Q204" s="65"/>
      <c r="R204" s="65"/>
      <c r="S204" s="65"/>
      <c r="T204" s="65">
        <v>150</v>
      </c>
      <c r="U204" s="68">
        <f>H204*T204/100</f>
        <v>26545.5</v>
      </c>
      <c r="V204" s="65"/>
      <c r="W204" s="68"/>
      <c r="X204" s="41">
        <f t="shared" si="248"/>
        <v>19100.814524999998</v>
      </c>
      <c r="Y204" s="41">
        <f t="shared" si="249"/>
        <v>236654.45977499997</v>
      </c>
      <c r="Z204" s="71">
        <v>1</v>
      </c>
      <c r="AA204" s="41">
        <f t="shared" si="213"/>
        <v>236654.45977499997</v>
      </c>
      <c r="AB204" s="72">
        <v>1</v>
      </c>
      <c r="AC204" s="41">
        <f>AA204*AB204</f>
        <v>236654.45977499997</v>
      </c>
    </row>
    <row r="205" spans="1:29" s="102" customFormat="1" x14ac:dyDescent="0.2">
      <c r="A205" s="102">
        <v>3</v>
      </c>
      <c r="B205" s="112" t="s">
        <v>273</v>
      </c>
      <c r="C205" s="82"/>
      <c r="D205" s="49" t="s">
        <v>230</v>
      </c>
      <c r="E205" s="49">
        <v>4</v>
      </c>
      <c r="F205" s="49"/>
      <c r="G205" s="36" t="s">
        <v>512</v>
      </c>
      <c r="H205" s="65">
        <v>17697</v>
      </c>
      <c r="I205" s="49">
        <v>3.65</v>
      </c>
      <c r="J205" s="49">
        <v>2.34</v>
      </c>
      <c r="K205" s="92">
        <f t="shared" si="247"/>
        <v>151150.07699999999</v>
      </c>
      <c r="L205" s="69">
        <v>25</v>
      </c>
      <c r="M205" s="92">
        <f>K205*L205/100</f>
        <v>37787.519249999998</v>
      </c>
      <c r="U205" s="105"/>
      <c r="W205" s="105"/>
      <c r="X205" s="92">
        <f>(K205+M205)*10/100</f>
        <v>18893.759624999999</v>
      </c>
      <c r="Y205" s="92">
        <f>K205+M205+O205+Q205+U205+W205+S205+X205</f>
        <v>207831.35587500001</v>
      </c>
      <c r="Z205" s="71">
        <v>0.5</v>
      </c>
      <c r="AA205" s="92">
        <f>Y205*Z205</f>
        <v>103915.6779375</v>
      </c>
      <c r="AB205" s="72">
        <v>1</v>
      </c>
      <c r="AC205" s="41">
        <f>AA205*AB205</f>
        <v>103915.6779375</v>
      </c>
    </row>
    <row r="206" spans="1:29" s="65" customFormat="1" ht="12.75" customHeight="1" x14ac:dyDescent="0.2">
      <c r="A206" s="93"/>
      <c r="B206" s="100" t="s">
        <v>19</v>
      </c>
      <c r="C206" s="94"/>
      <c r="D206" s="93"/>
      <c r="E206" s="93"/>
      <c r="F206" s="93"/>
      <c r="G206" s="95"/>
      <c r="H206" s="93"/>
      <c r="I206" s="50"/>
      <c r="J206" s="50"/>
      <c r="K206" s="96">
        <f>SUM(K203:K205)</f>
        <v>455106.67019999999</v>
      </c>
      <c r="L206" s="96"/>
      <c r="M206" s="96">
        <f>SUM(M203:M205)</f>
        <v>113776.66755</v>
      </c>
      <c r="N206" s="96"/>
      <c r="O206" s="96">
        <f>SUM(O203:O204)</f>
        <v>0</v>
      </c>
      <c r="P206" s="96"/>
      <c r="Q206" s="96">
        <f>SUM(Q203:Q204)</f>
        <v>0</v>
      </c>
      <c r="R206" s="96"/>
      <c r="S206" s="96">
        <f>SUM(S203:S204)</f>
        <v>0</v>
      </c>
      <c r="T206" s="96"/>
      <c r="U206" s="96">
        <f>SUM(U203:U205)</f>
        <v>53091</v>
      </c>
      <c r="V206" s="96"/>
      <c r="W206" s="96">
        <f>SUM(W203:W204)</f>
        <v>0</v>
      </c>
      <c r="X206" s="96">
        <f>SUM(X203:X205)</f>
        <v>56888.333774999999</v>
      </c>
      <c r="Y206" s="96">
        <f>SUM(Y203:Y205)</f>
        <v>678862.67152500001</v>
      </c>
      <c r="Z206" s="101">
        <f>SUM(Z203:Z205)</f>
        <v>2.5</v>
      </c>
      <c r="AA206" s="96">
        <f>SUM(AA203:AA205)</f>
        <v>574946.99358749995</v>
      </c>
      <c r="AB206" s="96"/>
      <c r="AC206" s="96">
        <f>SUM(AC203:AC205)</f>
        <v>574946.99358749995</v>
      </c>
    </row>
    <row r="207" spans="1:29" s="65" customFormat="1" ht="12.75" customHeight="1" x14ac:dyDescent="0.2">
      <c r="A207" s="220" t="s">
        <v>148</v>
      </c>
      <c r="B207" s="220"/>
      <c r="C207" s="220"/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67"/>
      <c r="AC207" s="67"/>
    </row>
    <row r="208" spans="1:29" s="93" customFormat="1" ht="24" x14ac:dyDescent="0.2">
      <c r="A208" s="65">
        <v>1</v>
      </c>
      <c r="B208" s="98" t="s">
        <v>379</v>
      </c>
      <c r="C208" s="82"/>
      <c r="D208" s="49" t="s">
        <v>230</v>
      </c>
      <c r="E208" s="49">
        <v>4</v>
      </c>
      <c r="F208" s="49"/>
      <c r="G208" s="36" t="s">
        <v>378</v>
      </c>
      <c r="H208" s="65">
        <v>17697</v>
      </c>
      <c r="I208" s="49">
        <v>3.45</v>
      </c>
      <c r="J208" s="49">
        <v>2.34</v>
      </c>
      <c r="K208" s="92">
        <f t="shared" ref="K208:K210" si="250">H208*I208*J208</f>
        <v>142867.88099999999</v>
      </c>
      <c r="L208" s="69">
        <v>25</v>
      </c>
      <c r="M208" s="92">
        <f>K208*L208/100</f>
        <v>35716.970249999998</v>
      </c>
      <c r="N208" s="65"/>
      <c r="O208" s="65"/>
      <c r="P208" s="65"/>
      <c r="Q208" s="65"/>
      <c r="R208" s="65"/>
      <c r="S208" s="65"/>
      <c r="T208" s="65">
        <v>150</v>
      </c>
      <c r="U208" s="68">
        <f>H208*T208/100</f>
        <v>26545.5</v>
      </c>
      <c r="V208" s="65"/>
      <c r="W208" s="68"/>
      <c r="X208" s="41">
        <f t="shared" ref="X208:X209" si="251">(K208+M208)*10/100</f>
        <v>17858.485125000003</v>
      </c>
      <c r="Y208" s="41">
        <f t="shared" ref="Y208:Y209" si="252">K208+M208+O208+Q208+U208+W208+S208+X208</f>
        <v>222988.83637500001</v>
      </c>
      <c r="Z208" s="71">
        <v>1</v>
      </c>
      <c r="AA208" s="41">
        <f>Y208*Z208</f>
        <v>222988.83637500001</v>
      </c>
      <c r="AB208" s="72">
        <v>1</v>
      </c>
      <c r="AC208" s="41">
        <f>AA208*AB208</f>
        <v>222988.83637500001</v>
      </c>
    </row>
    <row r="209" spans="1:29" s="24" customFormat="1" x14ac:dyDescent="0.2">
      <c r="A209" s="65">
        <v>2</v>
      </c>
      <c r="B209" s="85" t="s">
        <v>215</v>
      </c>
      <c r="C209" s="82" t="s">
        <v>290</v>
      </c>
      <c r="D209" s="49" t="s">
        <v>230</v>
      </c>
      <c r="E209" s="49">
        <v>2</v>
      </c>
      <c r="F209" s="49"/>
      <c r="G209" s="36" t="s">
        <v>434</v>
      </c>
      <c r="H209" s="65">
        <v>17697</v>
      </c>
      <c r="I209" s="49">
        <v>4.12</v>
      </c>
      <c r="J209" s="49">
        <v>2.34</v>
      </c>
      <c r="K209" s="92">
        <f t="shared" si="250"/>
        <v>170613.23759999999</v>
      </c>
      <c r="L209" s="69">
        <v>25</v>
      </c>
      <c r="M209" s="92">
        <f>K209*L209/100</f>
        <v>42653.309399999998</v>
      </c>
      <c r="N209" s="65"/>
      <c r="O209" s="65"/>
      <c r="P209" s="65"/>
      <c r="Q209" s="65"/>
      <c r="R209" s="65"/>
      <c r="S209" s="65"/>
      <c r="T209" s="65"/>
      <c r="U209" s="68">
        <f>H209*T209/100</f>
        <v>0</v>
      </c>
      <c r="V209" s="65"/>
      <c r="W209" s="68"/>
      <c r="X209" s="41">
        <f t="shared" si="251"/>
        <v>21326.654699999999</v>
      </c>
      <c r="Y209" s="41">
        <f t="shared" si="252"/>
        <v>234593.20169999998</v>
      </c>
      <c r="Z209" s="71">
        <v>0.5</v>
      </c>
      <c r="AA209" s="41">
        <f>Y209*Z209</f>
        <v>117296.60084999999</v>
      </c>
      <c r="AB209" s="72">
        <v>1</v>
      </c>
      <c r="AC209" s="41">
        <f>AA209*AB209</f>
        <v>117296.60084999999</v>
      </c>
    </row>
    <row r="210" spans="1:29" s="102" customFormat="1" ht="21.6" customHeight="1" x14ac:dyDescent="0.2">
      <c r="A210" s="102">
        <v>3</v>
      </c>
      <c r="B210" s="112" t="s">
        <v>274</v>
      </c>
      <c r="C210" s="82" t="s">
        <v>290</v>
      </c>
      <c r="D210" s="82" t="s">
        <v>230</v>
      </c>
      <c r="E210" s="82">
        <v>2</v>
      </c>
      <c r="F210" s="82"/>
      <c r="G210" s="108" t="s">
        <v>434</v>
      </c>
      <c r="H210" s="102">
        <v>17697</v>
      </c>
      <c r="I210" s="82">
        <v>4.12</v>
      </c>
      <c r="J210" s="49">
        <v>2.34</v>
      </c>
      <c r="K210" s="92">
        <f t="shared" si="250"/>
        <v>170613.23759999999</v>
      </c>
      <c r="L210" s="69">
        <v>25</v>
      </c>
      <c r="M210" s="92">
        <f>K210*L210/100</f>
        <v>42653.309399999998</v>
      </c>
      <c r="U210" s="105"/>
      <c r="W210" s="105"/>
      <c r="X210" s="92">
        <f>(K210+M210)*10/100</f>
        <v>21326.654699999999</v>
      </c>
      <c r="Y210" s="92">
        <f>K210+M210+O210+Q210+U210+W210+S210+X210</f>
        <v>234593.20169999998</v>
      </c>
      <c r="Z210" s="71">
        <v>0.5</v>
      </c>
      <c r="AA210" s="92">
        <f>Y210*Z210</f>
        <v>117296.60084999999</v>
      </c>
      <c r="AB210" s="72">
        <v>1</v>
      </c>
      <c r="AC210" s="41">
        <f>AA210*AB210</f>
        <v>117296.60084999999</v>
      </c>
    </row>
    <row r="211" spans="1:29" s="65" customFormat="1" x14ac:dyDescent="0.2">
      <c r="A211" s="93"/>
      <c r="B211" s="100" t="s">
        <v>19</v>
      </c>
      <c r="C211" s="94"/>
      <c r="D211" s="93"/>
      <c r="E211" s="93"/>
      <c r="F211" s="93"/>
      <c r="G211" s="95"/>
      <c r="H211" s="93"/>
      <c r="I211" s="50"/>
      <c r="J211" s="50"/>
      <c r="K211" s="96">
        <f>SUM(K208:K210)</f>
        <v>484094.35619999998</v>
      </c>
      <c r="L211" s="96"/>
      <c r="M211" s="96">
        <f>SUM(M208:M210)</f>
        <v>121023.58905</v>
      </c>
      <c r="N211" s="96"/>
      <c r="O211" s="96">
        <f>SUM(O208:O209)</f>
        <v>0</v>
      </c>
      <c r="P211" s="96"/>
      <c r="Q211" s="96">
        <f>SUM(Q208:Q209)</f>
        <v>0</v>
      </c>
      <c r="R211" s="96"/>
      <c r="S211" s="96"/>
      <c r="T211" s="96"/>
      <c r="U211" s="96">
        <f>SUM(U208:U209)</f>
        <v>26545.5</v>
      </c>
      <c r="V211" s="96"/>
      <c r="W211" s="96">
        <f>SUM(W208:W209)</f>
        <v>0</v>
      </c>
      <c r="X211" s="96">
        <f>SUM(X208:X210)</f>
        <v>60511.794525000005</v>
      </c>
      <c r="Y211" s="96">
        <f>SUM(Y208:Y210)</f>
        <v>692175.23977499991</v>
      </c>
      <c r="Z211" s="101">
        <f>SUM(Z208:Z210)</f>
        <v>2</v>
      </c>
      <c r="AA211" s="96">
        <f>SUM(AA208:AA210)</f>
        <v>457582.03807499999</v>
      </c>
      <c r="AB211" s="96"/>
      <c r="AC211" s="96">
        <f>SUM(AC208:AC210)</f>
        <v>457582.03807499999</v>
      </c>
    </row>
    <row r="212" spans="1:29" s="65" customFormat="1" ht="12.75" customHeight="1" x14ac:dyDescent="0.2">
      <c r="A212" s="220" t="s">
        <v>112</v>
      </c>
      <c r="B212" s="220"/>
      <c r="C212" s="220"/>
      <c r="D212" s="220"/>
      <c r="E212" s="220"/>
      <c r="F212" s="220"/>
      <c r="G212" s="220"/>
      <c r="H212" s="220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67"/>
      <c r="AC212" s="67"/>
    </row>
    <row r="213" spans="1:29" s="93" customFormat="1" x14ac:dyDescent="0.2">
      <c r="A213" s="65">
        <v>1</v>
      </c>
      <c r="B213" s="98" t="s">
        <v>215</v>
      </c>
      <c r="C213" s="82" t="s">
        <v>292</v>
      </c>
      <c r="D213" s="49" t="s">
        <v>230</v>
      </c>
      <c r="E213" s="49">
        <v>1</v>
      </c>
      <c r="F213" s="49"/>
      <c r="G213" s="36" t="s">
        <v>510</v>
      </c>
      <c r="H213" s="65">
        <v>17697</v>
      </c>
      <c r="I213" s="49">
        <v>4.4000000000000004</v>
      </c>
      <c r="J213" s="49">
        <v>2.34</v>
      </c>
      <c r="K213" s="92">
        <f t="shared" ref="K213" si="253">H213*I213*J213</f>
        <v>182208.31200000001</v>
      </c>
      <c r="L213" s="69">
        <v>25</v>
      </c>
      <c r="M213" s="92">
        <f>K213*L213/100</f>
        <v>45552.078000000001</v>
      </c>
      <c r="N213" s="65"/>
      <c r="O213" s="65"/>
      <c r="P213" s="65"/>
      <c r="Q213" s="65"/>
      <c r="R213" s="65"/>
      <c r="S213" s="65"/>
      <c r="T213" s="65">
        <v>150</v>
      </c>
      <c r="U213" s="68">
        <f>H213*T213/100</f>
        <v>26545.5</v>
      </c>
      <c r="V213" s="65"/>
      <c r="W213" s="68"/>
      <c r="X213" s="41">
        <f t="shared" ref="X213" si="254">(K213+M213)*10/100</f>
        <v>22776.039000000004</v>
      </c>
      <c r="Y213" s="41">
        <f t="shared" ref="Y213" si="255">K213+M213+O213+Q213+U213+W213+S213+X213</f>
        <v>277081.929</v>
      </c>
      <c r="Z213" s="71">
        <v>0.25</v>
      </c>
      <c r="AA213" s="41">
        <f>Y213*Z213</f>
        <v>69270.482250000001</v>
      </c>
      <c r="AB213" s="72">
        <v>1</v>
      </c>
      <c r="AC213" s="41">
        <f>AA213*AB213</f>
        <v>69270.482250000001</v>
      </c>
    </row>
    <row r="214" spans="1:29" s="24" customFormat="1" x14ac:dyDescent="0.2">
      <c r="A214" s="93"/>
      <c r="B214" s="100" t="s">
        <v>19</v>
      </c>
      <c r="C214" s="94"/>
      <c r="D214" s="93"/>
      <c r="E214" s="93"/>
      <c r="F214" s="93"/>
      <c r="G214" s="95"/>
      <c r="H214" s="93"/>
      <c r="I214" s="50"/>
      <c r="J214" s="50"/>
      <c r="K214" s="96">
        <f>SUM(K213:K213)</f>
        <v>182208.31200000001</v>
      </c>
      <c r="L214" s="96"/>
      <c r="M214" s="96">
        <f>SUM(M213:M213)</f>
        <v>45552.078000000001</v>
      </c>
      <c r="N214" s="96"/>
      <c r="O214" s="96">
        <f>SUM(O213:O213)</f>
        <v>0</v>
      </c>
      <c r="P214" s="96"/>
      <c r="Q214" s="96">
        <f>SUM(Q213:Q213)</f>
        <v>0</v>
      </c>
      <c r="R214" s="96"/>
      <c r="S214" s="96"/>
      <c r="T214" s="96"/>
      <c r="U214" s="96">
        <f>SUM(U213:U213)</f>
        <v>26545.5</v>
      </c>
      <c r="V214" s="96"/>
      <c r="W214" s="96">
        <f t="shared" ref="W214:AA214" si="256">SUM(W213:W213)</f>
        <v>0</v>
      </c>
      <c r="X214" s="96">
        <f t="shared" si="256"/>
        <v>22776.039000000004</v>
      </c>
      <c r="Y214" s="96">
        <f t="shared" si="256"/>
        <v>277081.929</v>
      </c>
      <c r="Z214" s="101">
        <f t="shared" si="256"/>
        <v>0.25</v>
      </c>
      <c r="AA214" s="96">
        <f t="shared" si="256"/>
        <v>69270.482250000001</v>
      </c>
      <c r="AB214" s="96"/>
      <c r="AC214" s="96">
        <f>SUM(AC213)</f>
        <v>69270.482250000001</v>
      </c>
    </row>
    <row r="215" spans="1:29" s="65" customFormat="1" x14ac:dyDescent="0.2">
      <c r="A215" s="220" t="s">
        <v>116</v>
      </c>
      <c r="B215" s="220"/>
      <c r="C215" s="220"/>
      <c r="D215" s="220"/>
      <c r="E215" s="220"/>
      <c r="F215" s="220"/>
      <c r="G215" s="220"/>
      <c r="H215" s="220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67"/>
      <c r="AC215" s="67"/>
    </row>
    <row r="216" spans="1:29" s="93" customFormat="1" x14ac:dyDescent="0.2">
      <c r="A216" s="65">
        <v>1</v>
      </c>
      <c r="B216" s="98" t="s">
        <v>216</v>
      </c>
      <c r="C216" s="82" t="s">
        <v>292</v>
      </c>
      <c r="D216" s="49" t="s">
        <v>230</v>
      </c>
      <c r="E216" s="49">
        <v>1</v>
      </c>
      <c r="F216" s="49"/>
      <c r="G216" s="36" t="s">
        <v>514</v>
      </c>
      <c r="H216" s="65">
        <v>17697</v>
      </c>
      <c r="I216" s="49">
        <v>4.53</v>
      </c>
      <c r="J216" s="49">
        <v>2.34</v>
      </c>
      <c r="K216" s="92">
        <f t="shared" ref="K216:K217" si="257">H216*I216*J216</f>
        <v>187591.73939999999</v>
      </c>
      <c r="L216" s="69">
        <v>25</v>
      </c>
      <c r="M216" s="92">
        <f>K216*L216/100</f>
        <v>46897.934849999991</v>
      </c>
      <c r="N216" s="65"/>
      <c r="O216" s="65"/>
      <c r="P216" s="65"/>
      <c r="Q216" s="65"/>
      <c r="R216" s="65"/>
      <c r="S216" s="65"/>
      <c r="T216" s="65">
        <v>150</v>
      </c>
      <c r="U216" s="68">
        <f>H216*T216/100</f>
        <v>26545.5</v>
      </c>
      <c r="V216" s="65"/>
      <c r="W216" s="68"/>
      <c r="X216" s="41">
        <f t="shared" ref="X216" si="258">(K216+M216)*10/100</f>
        <v>23448.967424999995</v>
      </c>
      <c r="Y216" s="41">
        <f t="shared" ref="Y216" si="259">K216+M216+O216+Q216+U216+W216+S216+X216</f>
        <v>284484.14167499996</v>
      </c>
      <c r="Z216" s="71">
        <v>1</v>
      </c>
      <c r="AA216" s="41">
        <f>Y216*Z216</f>
        <v>284484.14167499996</v>
      </c>
      <c r="AB216" s="72">
        <v>1</v>
      </c>
      <c r="AC216" s="41">
        <f>AA216*AB216</f>
        <v>284484.14167499996</v>
      </c>
    </row>
    <row r="217" spans="1:29" s="102" customFormat="1" ht="24" customHeight="1" x14ac:dyDescent="0.2">
      <c r="A217" s="102">
        <v>2</v>
      </c>
      <c r="B217" s="112" t="s">
        <v>269</v>
      </c>
      <c r="C217" s="82" t="s">
        <v>292</v>
      </c>
      <c r="D217" s="82" t="s">
        <v>230</v>
      </c>
      <c r="E217" s="82">
        <v>1</v>
      </c>
      <c r="F217" s="82"/>
      <c r="G217" s="36" t="s">
        <v>514</v>
      </c>
      <c r="H217" s="65">
        <v>17697</v>
      </c>
      <c r="I217" s="49">
        <v>4.53</v>
      </c>
      <c r="J217" s="49">
        <v>2.34</v>
      </c>
      <c r="K217" s="92">
        <f t="shared" si="257"/>
        <v>187591.73939999999</v>
      </c>
      <c r="L217" s="69">
        <v>25</v>
      </c>
      <c r="M217" s="92">
        <f>K217*L217/100</f>
        <v>46897.934849999991</v>
      </c>
      <c r="P217" s="105"/>
      <c r="Q217" s="105"/>
      <c r="R217" s="105"/>
      <c r="S217" s="105"/>
      <c r="T217" s="105"/>
      <c r="U217" s="105"/>
      <c r="W217" s="105"/>
      <c r="X217" s="92">
        <f>(K217+M217)*10/100</f>
        <v>23448.967424999995</v>
      </c>
      <c r="Y217" s="92">
        <f>K217+M217+O217+Q217+U217+W217+S217+X217</f>
        <v>257938.64167499996</v>
      </c>
      <c r="Z217" s="71">
        <v>0.25</v>
      </c>
      <c r="AA217" s="92">
        <f>Y217*Z217</f>
        <v>64484.660418749991</v>
      </c>
      <c r="AB217" s="72">
        <v>1</v>
      </c>
      <c r="AC217" s="41">
        <f>AA217*AB217</f>
        <v>64484.660418749991</v>
      </c>
    </row>
    <row r="218" spans="1:29" s="24" customFormat="1" x14ac:dyDescent="0.2">
      <c r="A218" s="93"/>
      <c r="B218" s="100" t="s">
        <v>19</v>
      </c>
      <c r="C218" s="94"/>
      <c r="D218" s="93"/>
      <c r="E218" s="93"/>
      <c r="F218" s="93"/>
      <c r="G218" s="95"/>
      <c r="H218" s="93"/>
      <c r="I218" s="50"/>
      <c r="J218" s="50"/>
      <c r="K218" s="96">
        <f>SUM(K216:K217)</f>
        <v>375183.47879999998</v>
      </c>
      <c r="L218" s="96"/>
      <c r="M218" s="96">
        <f>SUM(M216:M217)</f>
        <v>93795.869699999981</v>
      </c>
      <c r="N218" s="96"/>
      <c r="O218" s="96">
        <f>SUM(O216:O216)</f>
        <v>0</v>
      </c>
      <c r="P218" s="96"/>
      <c r="Q218" s="96">
        <f>SUM(Q216:Q216)</f>
        <v>0</v>
      </c>
      <c r="R218" s="96"/>
      <c r="S218" s="96"/>
      <c r="T218" s="96"/>
      <c r="U218" s="96">
        <f>SUM(U216:U217)</f>
        <v>26545.5</v>
      </c>
      <c r="V218" s="96"/>
      <c r="W218" s="96">
        <f>SUM(W216:W216)</f>
        <v>0</v>
      </c>
      <c r="X218" s="96">
        <f>SUM(X216:X217)</f>
        <v>46897.934849999991</v>
      </c>
      <c r="Y218" s="96">
        <f>SUM(Y216:Y217)</f>
        <v>542422.78334999993</v>
      </c>
      <c r="Z218" s="101">
        <f>SUM(Z216:Z217)</f>
        <v>1.25</v>
      </c>
      <c r="AA218" s="96">
        <f>SUM(AA216:AA217)</f>
        <v>348968.80209374998</v>
      </c>
      <c r="AB218" s="96"/>
      <c r="AC218" s="96">
        <f>SUM(AC216:AC217)</f>
        <v>348968.80209374998</v>
      </c>
    </row>
    <row r="219" spans="1:29" s="93" customFormat="1" ht="14.25" customHeight="1" x14ac:dyDescent="0.2">
      <c r="A219" s="220" t="s">
        <v>118</v>
      </c>
      <c r="B219" s="220"/>
      <c r="C219" s="220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67"/>
      <c r="AC219" s="67"/>
    </row>
    <row r="220" spans="1:29" s="24" customFormat="1" x14ac:dyDescent="0.2">
      <c r="A220" s="65">
        <v>1</v>
      </c>
      <c r="B220" s="85" t="s">
        <v>215</v>
      </c>
      <c r="C220" s="82"/>
      <c r="D220" s="49" t="s">
        <v>230</v>
      </c>
      <c r="E220" s="49">
        <v>4</v>
      </c>
      <c r="F220" s="49"/>
      <c r="G220" s="36" t="s">
        <v>515</v>
      </c>
      <c r="H220" s="65">
        <v>17697</v>
      </c>
      <c r="I220" s="49">
        <v>3.69</v>
      </c>
      <c r="J220" s="49">
        <v>2.34</v>
      </c>
      <c r="K220" s="92">
        <f t="shared" ref="K220:K221" si="260">H220*I220*J220</f>
        <v>152806.51619999998</v>
      </c>
      <c r="L220" s="69">
        <v>25</v>
      </c>
      <c r="M220" s="92">
        <f>K220*L220/100</f>
        <v>38201.629049999996</v>
      </c>
      <c r="N220" s="65"/>
      <c r="O220" s="65"/>
      <c r="P220" s="65"/>
      <c r="Q220" s="65"/>
      <c r="R220" s="65"/>
      <c r="S220" s="65"/>
      <c r="T220" s="65">
        <v>150</v>
      </c>
      <c r="U220" s="68">
        <f>H220*T220/100</f>
        <v>26545.5</v>
      </c>
      <c r="V220" s="65"/>
      <c r="W220" s="68">
        <f>H220*V220/100</f>
        <v>0</v>
      </c>
      <c r="X220" s="41">
        <f t="shared" ref="X220" si="261">(K220+M220)*10/100</f>
        <v>19100.814524999998</v>
      </c>
      <c r="Y220" s="41">
        <f t="shared" ref="Y220" si="262">K220+M220+O220+Q220+U220+W220+S220+X220</f>
        <v>236654.45977499997</v>
      </c>
      <c r="Z220" s="71">
        <v>0.75</v>
      </c>
      <c r="AA220" s="41">
        <f>Y220*Z220</f>
        <v>177490.84483124997</v>
      </c>
      <c r="AB220" s="72">
        <v>1</v>
      </c>
      <c r="AC220" s="41">
        <f>AA220*AB220</f>
        <v>177490.84483124997</v>
      </c>
    </row>
    <row r="221" spans="1:29" s="102" customFormat="1" ht="24" customHeight="1" x14ac:dyDescent="0.2">
      <c r="A221" s="102">
        <v>2</v>
      </c>
      <c r="B221" s="112" t="s">
        <v>270</v>
      </c>
      <c r="C221" s="82"/>
      <c r="D221" s="82" t="s">
        <v>230</v>
      </c>
      <c r="E221" s="82">
        <v>4</v>
      </c>
      <c r="F221" s="82"/>
      <c r="G221" s="36" t="s">
        <v>515</v>
      </c>
      <c r="H221" s="102">
        <v>17697</v>
      </c>
      <c r="I221" s="82">
        <v>3.69</v>
      </c>
      <c r="J221" s="49">
        <v>2.34</v>
      </c>
      <c r="K221" s="92">
        <f t="shared" si="260"/>
        <v>152806.51619999998</v>
      </c>
      <c r="L221" s="69">
        <v>25</v>
      </c>
      <c r="M221" s="92">
        <f>K221*L221/100</f>
        <v>38201.629049999996</v>
      </c>
      <c r="U221" s="105"/>
      <c r="W221" s="105"/>
      <c r="X221" s="92">
        <f>(K221+M221)*10/100</f>
        <v>19100.814524999998</v>
      </c>
      <c r="Y221" s="92">
        <f>K221+M221+O221+Q221+U221+W221+S221+X221</f>
        <v>210108.95977499997</v>
      </c>
      <c r="Z221" s="71">
        <v>0.25</v>
      </c>
      <c r="AA221" s="92">
        <f>Y221*Z221</f>
        <v>52527.239943749992</v>
      </c>
      <c r="AB221" s="72">
        <v>1</v>
      </c>
      <c r="AC221" s="41">
        <f>AA221*AB221</f>
        <v>52527.239943749992</v>
      </c>
    </row>
    <row r="222" spans="1:29" s="65" customFormat="1" ht="12.75" customHeight="1" x14ac:dyDescent="0.2">
      <c r="A222" s="93"/>
      <c r="B222" s="100" t="s">
        <v>19</v>
      </c>
      <c r="C222" s="94"/>
      <c r="D222" s="93"/>
      <c r="E222" s="93"/>
      <c r="F222" s="93"/>
      <c r="G222" s="95"/>
      <c r="H222" s="93"/>
      <c r="I222" s="50"/>
      <c r="J222" s="50"/>
      <c r="K222" s="96">
        <f>SUM(K220:K221)</f>
        <v>305613.03239999997</v>
      </c>
      <c r="L222" s="96"/>
      <c r="M222" s="96">
        <f>SUM(M220:M221)</f>
        <v>76403.258099999992</v>
      </c>
      <c r="N222" s="96"/>
      <c r="O222" s="96">
        <f>SUM(O220:O220)</f>
        <v>0</v>
      </c>
      <c r="P222" s="96"/>
      <c r="Q222" s="96">
        <f>SUM(Q220:Q220)</f>
        <v>0</v>
      </c>
      <c r="R222" s="96"/>
      <c r="S222" s="96"/>
      <c r="T222" s="96"/>
      <c r="U222" s="96">
        <f>SUM(U220:U221)</f>
        <v>26545.5</v>
      </c>
      <c r="V222" s="96"/>
      <c r="W222" s="96">
        <f>SUM(W220:W220)</f>
        <v>0</v>
      </c>
      <c r="X222" s="96">
        <f>SUM(X220:X221)</f>
        <v>38201.629049999996</v>
      </c>
      <c r="Y222" s="96">
        <f>SUM(Y220:Y221)</f>
        <v>446763.41954999993</v>
      </c>
      <c r="Z222" s="101">
        <f>SUM(Z220:Z221)</f>
        <v>1</v>
      </c>
      <c r="AA222" s="96">
        <f>SUM(AA220:AA221)</f>
        <v>230018.08477499997</v>
      </c>
      <c r="AB222" s="96"/>
      <c r="AC222" s="96">
        <f>SUM(AC220:AC221)</f>
        <v>230018.08477499997</v>
      </c>
    </row>
    <row r="223" spans="1:29" s="65" customFormat="1" ht="13.5" customHeight="1" x14ac:dyDescent="0.2">
      <c r="A223" s="220" t="s">
        <v>120</v>
      </c>
      <c r="B223" s="220"/>
      <c r="C223" s="220"/>
      <c r="D223" s="220"/>
      <c r="E223" s="220"/>
      <c r="F223" s="220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67"/>
      <c r="AC223" s="67"/>
    </row>
    <row r="224" spans="1:29" s="93" customFormat="1" x14ac:dyDescent="0.2">
      <c r="A224" s="65">
        <v>1</v>
      </c>
      <c r="B224" s="85" t="s">
        <v>215</v>
      </c>
      <c r="C224" s="82"/>
      <c r="D224" s="49" t="s">
        <v>230</v>
      </c>
      <c r="E224" s="49">
        <v>4</v>
      </c>
      <c r="F224" s="49"/>
      <c r="G224" s="36" t="s">
        <v>516</v>
      </c>
      <c r="H224" s="65">
        <v>17697</v>
      </c>
      <c r="I224" s="49">
        <v>3.73</v>
      </c>
      <c r="J224" s="49">
        <v>2.34</v>
      </c>
      <c r="K224" s="92">
        <f t="shared" ref="K224:K225" si="263">H224*I224*J224</f>
        <v>154462.95539999998</v>
      </c>
      <c r="L224" s="69">
        <v>25</v>
      </c>
      <c r="M224" s="92">
        <f>K224*L224/100</f>
        <v>38615.738849999994</v>
      </c>
      <c r="N224" s="65"/>
      <c r="O224" s="65"/>
      <c r="P224" s="65"/>
      <c r="Q224" s="65"/>
      <c r="R224" s="65"/>
      <c r="S224" s="65"/>
      <c r="T224" s="65">
        <v>150</v>
      </c>
      <c r="U224" s="68">
        <f>H224*T224/100</f>
        <v>26545.5</v>
      </c>
      <c r="V224" s="65"/>
      <c r="W224" s="68"/>
      <c r="X224" s="41">
        <f t="shared" ref="X224" si="264">(K224+M224)*10/100</f>
        <v>19307.869424999997</v>
      </c>
      <c r="Y224" s="41">
        <f t="shared" ref="Y224" si="265">K224+M224+O224+Q224+U224+W224+S224+X224</f>
        <v>238932.06367499998</v>
      </c>
      <c r="Z224" s="71">
        <v>1.25</v>
      </c>
      <c r="AA224" s="41">
        <f>Y224*Z224</f>
        <v>298665.07959374995</v>
      </c>
      <c r="AB224" s="72">
        <v>1</v>
      </c>
      <c r="AC224" s="41">
        <f>AA224*AB224</f>
        <v>298665.07959374995</v>
      </c>
    </row>
    <row r="225" spans="1:29" s="102" customFormat="1" ht="13.9" customHeight="1" x14ac:dyDescent="0.2">
      <c r="A225" s="102">
        <v>2</v>
      </c>
      <c r="B225" s="112" t="s">
        <v>278</v>
      </c>
      <c r="C225" s="82"/>
      <c r="D225" s="82" t="s">
        <v>230</v>
      </c>
      <c r="E225" s="82">
        <v>4</v>
      </c>
      <c r="F225" s="82"/>
      <c r="G225" s="36" t="s">
        <v>495</v>
      </c>
      <c r="H225" s="102">
        <v>17697</v>
      </c>
      <c r="I225" s="82">
        <v>3.53</v>
      </c>
      <c r="J225" s="49">
        <v>2.34</v>
      </c>
      <c r="K225" s="92">
        <f t="shared" si="263"/>
        <v>146180.75939999998</v>
      </c>
      <c r="L225" s="69">
        <v>25</v>
      </c>
      <c r="M225" s="92">
        <f>K225*L225/100</f>
        <v>36545.189849999995</v>
      </c>
      <c r="P225" s="105"/>
      <c r="Q225" s="105"/>
      <c r="R225" s="105"/>
      <c r="S225" s="105"/>
      <c r="T225" s="105"/>
      <c r="U225" s="105"/>
      <c r="W225" s="105"/>
      <c r="X225" s="92">
        <f>(K225+M225)*10/100</f>
        <v>18272.594924999998</v>
      </c>
      <c r="Y225" s="92">
        <f>K225+M225+O225+Q225+U225+W225+S225+X225</f>
        <v>200998.54417499999</v>
      </c>
      <c r="Z225" s="71">
        <v>0.5</v>
      </c>
      <c r="AA225" s="92">
        <f>Y225*Z225</f>
        <v>100499.27208749999</v>
      </c>
      <c r="AB225" s="72">
        <v>1</v>
      </c>
      <c r="AC225" s="41">
        <f>AA225*AB225</f>
        <v>100499.27208749999</v>
      </c>
    </row>
    <row r="226" spans="1:29" s="24" customFormat="1" x14ac:dyDescent="0.2">
      <c r="A226" s="93"/>
      <c r="B226" s="100" t="s">
        <v>19</v>
      </c>
      <c r="C226" s="94"/>
      <c r="D226" s="93"/>
      <c r="E226" s="93"/>
      <c r="F226" s="93"/>
      <c r="G226" s="95"/>
      <c r="H226" s="93"/>
      <c r="I226" s="50"/>
      <c r="J226" s="50"/>
      <c r="K226" s="96">
        <f>SUM(K224:K225)</f>
        <v>300643.71479999996</v>
      </c>
      <c r="L226" s="96"/>
      <c r="M226" s="96">
        <f>SUM(M224:M225)</f>
        <v>75160.928699999989</v>
      </c>
      <c r="N226" s="96"/>
      <c r="O226" s="96">
        <f>SUM(O224:O224)</f>
        <v>0</v>
      </c>
      <c r="P226" s="96"/>
      <c r="Q226" s="96">
        <f>SUM(Q224:Q224)</f>
        <v>0</v>
      </c>
      <c r="R226" s="96"/>
      <c r="S226" s="96"/>
      <c r="T226" s="96"/>
      <c r="U226" s="96">
        <f>SUM(U224:U225)</f>
        <v>26545.5</v>
      </c>
      <c r="V226" s="96"/>
      <c r="W226" s="96">
        <f>SUM(W224:W224)</f>
        <v>0</v>
      </c>
      <c r="X226" s="96">
        <f>SUM(X224:X225)</f>
        <v>37580.464349999995</v>
      </c>
      <c r="Y226" s="96">
        <f>SUM(Y224:Y225)</f>
        <v>439930.60784999997</v>
      </c>
      <c r="Z226" s="101">
        <f>SUM(Z224:Z225)</f>
        <v>1.75</v>
      </c>
      <c r="AA226" s="96">
        <f>SUM(AA224:AA225)</f>
        <v>399164.35168124991</v>
      </c>
      <c r="AB226" s="96"/>
      <c r="AC226" s="96">
        <f>SUM(AC224:AC225)</f>
        <v>399164.35168124991</v>
      </c>
    </row>
    <row r="227" spans="1:29" s="65" customFormat="1" ht="12.75" customHeight="1" x14ac:dyDescent="0.2">
      <c r="A227" s="220" t="s">
        <v>121</v>
      </c>
      <c r="B227" s="220"/>
      <c r="C227" s="220"/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67"/>
      <c r="AC227" s="67"/>
    </row>
    <row r="228" spans="1:29" s="93" customFormat="1" x14ac:dyDescent="0.2">
      <c r="A228" s="65">
        <v>1</v>
      </c>
      <c r="B228" s="98" t="s">
        <v>327</v>
      </c>
      <c r="C228" s="82"/>
      <c r="D228" s="49" t="s">
        <v>230</v>
      </c>
      <c r="E228" s="49">
        <v>4</v>
      </c>
      <c r="F228" s="49"/>
      <c r="G228" s="36" t="s">
        <v>517</v>
      </c>
      <c r="H228" s="65">
        <v>17697</v>
      </c>
      <c r="I228" s="49">
        <v>3.69</v>
      </c>
      <c r="J228" s="49">
        <v>2.34</v>
      </c>
      <c r="K228" s="92">
        <f t="shared" ref="K228" si="266">H228*I228*J228</f>
        <v>152806.51619999998</v>
      </c>
      <c r="L228" s="69">
        <v>25</v>
      </c>
      <c r="M228" s="92">
        <f>K228*L228/100</f>
        <v>38201.629049999996</v>
      </c>
      <c r="N228" s="65"/>
      <c r="O228" s="65"/>
      <c r="P228" s="65"/>
      <c r="Q228" s="65"/>
      <c r="R228" s="65"/>
      <c r="S228" s="65"/>
      <c r="T228" s="65">
        <v>150</v>
      </c>
      <c r="U228" s="68">
        <f>H228*T228/100</f>
        <v>26545.5</v>
      </c>
      <c r="V228" s="65"/>
      <c r="W228" s="68">
        <f>H228*V228/100</f>
        <v>0</v>
      </c>
      <c r="X228" s="41">
        <f t="shared" ref="X228" si="267">(K228+M228)*10/100</f>
        <v>19100.814524999998</v>
      </c>
      <c r="Y228" s="41">
        <f t="shared" ref="Y228" si="268">K228+M228+O228+Q228+U228+W228+S228+X228</f>
        <v>236654.45977499997</v>
      </c>
      <c r="Z228" s="71">
        <v>1</v>
      </c>
      <c r="AA228" s="41">
        <f>Y228*Z228</f>
        <v>236654.45977499997</v>
      </c>
      <c r="AB228" s="72">
        <v>1</v>
      </c>
      <c r="AC228" s="41">
        <f>AA228*AB228</f>
        <v>236654.45977499997</v>
      </c>
    </row>
    <row r="229" spans="1:29" s="24" customFormat="1" x14ac:dyDescent="0.2">
      <c r="A229" s="93"/>
      <c r="B229" s="100" t="s">
        <v>19</v>
      </c>
      <c r="C229" s="94"/>
      <c r="D229" s="93"/>
      <c r="E229" s="93"/>
      <c r="F229" s="93"/>
      <c r="G229" s="95"/>
      <c r="H229" s="93"/>
      <c r="I229" s="50"/>
      <c r="J229" s="50"/>
      <c r="K229" s="96">
        <f>SUM(K228:K228)</f>
        <v>152806.51619999998</v>
      </c>
      <c r="L229" s="96"/>
      <c r="M229" s="96">
        <f>SUM(M228:M228)</f>
        <v>38201.629049999996</v>
      </c>
      <c r="N229" s="96"/>
      <c r="O229" s="96">
        <f>SUM(O228:O228)</f>
        <v>0</v>
      </c>
      <c r="P229" s="96"/>
      <c r="Q229" s="96">
        <f>SUM(Q228:Q228)</f>
        <v>0</v>
      </c>
      <c r="R229" s="96"/>
      <c r="S229" s="96"/>
      <c r="T229" s="96"/>
      <c r="U229" s="96">
        <f>SUM(U228:U228)</f>
        <v>26545.5</v>
      </c>
      <c r="V229" s="96"/>
      <c r="W229" s="96">
        <f t="shared" ref="W229:AA229" si="269">SUM(W228:W228)</f>
        <v>0</v>
      </c>
      <c r="X229" s="96">
        <f t="shared" si="269"/>
        <v>19100.814524999998</v>
      </c>
      <c r="Y229" s="96">
        <f t="shared" si="269"/>
        <v>236654.45977499997</v>
      </c>
      <c r="Z229" s="101">
        <f t="shared" si="269"/>
        <v>1</v>
      </c>
      <c r="AA229" s="96">
        <f t="shared" si="269"/>
        <v>236654.45977499997</v>
      </c>
      <c r="AB229" s="96"/>
      <c r="AC229" s="96">
        <f>SUM(AC228)</f>
        <v>236654.45977499997</v>
      </c>
    </row>
    <row r="230" spans="1:29" s="65" customFormat="1" ht="13.5" customHeight="1" x14ac:dyDescent="0.2">
      <c r="A230" s="220" t="s">
        <v>122</v>
      </c>
      <c r="B230" s="220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67"/>
      <c r="AC230" s="67"/>
    </row>
    <row r="231" spans="1:29" s="93" customFormat="1" ht="12.75" customHeight="1" x14ac:dyDescent="0.2">
      <c r="A231" s="65">
        <v>1</v>
      </c>
      <c r="B231" s="85" t="s">
        <v>295</v>
      </c>
      <c r="C231" s="82"/>
      <c r="D231" s="49" t="s">
        <v>230</v>
      </c>
      <c r="E231" s="49">
        <v>4</v>
      </c>
      <c r="F231" s="49"/>
      <c r="G231" s="36" t="s">
        <v>517</v>
      </c>
      <c r="H231" s="65">
        <v>17697</v>
      </c>
      <c r="I231" s="49">
        <v>3.69</v>
      </c>
      <c r="J231" s="49">
        <v>2.34</v>
      </c>
      <c r="K231" s="92">
        <f t="shared" ref="K231:K232" si="270">H231*I231*J231</f>
        <v>152806.51619999998</v>
      </c>
      <c r="L231" s="69">
        <v>25</v>
      </c>
      <c r="M231" s="92">
        <f>K231*L231/100</f>
        <v>38201.629049999996</v>
      </c>
      <c r="N231" s="65"/>
      <c r="O231" s="65"/>
      <c r="P231" s="65"/>
      <c r="Q231" s="65"/>
      <c r="R231" s="65"/>
      <c r="S231" s="65"/>
      <c r="T231" s="65">
        <v>150</v>
      </c>
      <c r="U231" s="68">
        <f>H231*T231/100</f>
        <v>26545.5</v>
      </c>
      <c r="V231" s="65"/>
      <c r="W231" s="68"/>
      <c r="X231" s="41">
        <f t="shared" ref="X231" si="271">(K231+M231)*10/100</f>
        <v>19100.814524999998</v>
      </c>
      <c r="Y231" s="41">
        <f t="shared" ref="Y231" si="272">K231+M231+O231+Q231+U231+W231+S231+X231</f>
        <v>236654.45977499997</v>
      </c>
      <c r="Z231" s="71">
        <v>0.25</v>
      </c>
      <c r="AA231" s="41">
        <f>Y231*Z231</f>
        <v>59163.614943749992</v>
      </c>
      <c r="AB231" s="72">
        <v>1</v>
      </c>
      <c r="AC231" s="41">
        <f>AA231*AB231</f>
        <v>59163.614943749992</v>
      </c>
    </row>
    <row r="232" spans="1:29" s="102" customFormat="1" ht="22.9" customHeight="1" x14ac:dyDescent="0.2">
      <c r="A232" s="102">
        <v>2</v>
      </c>
      <c r="B232" s="112" t="s">
        <v>271</v>
      </c>
      <c r="C232" s="82" t="s">
        <v>292</v>
      </c>
      <c r="D232" s="49" t="s">
        <v>230</v>
      </c>
      <c r="E232" s="49">
        <v>1</v>
      </c>
      <c r="F232" s="49"/>
      <c r="G232" s="36" t="s">
        <v>501</v>
      </c>
      <c r="H232" s="65">
        <v>17697</v>
      </c>
      <c r="I232" s="49">
        <v>4.53</v>
      </c>
      <c r="J232" s="49">
        <v>2.34</v>
      </c>
      <c r="K232" s="92">
        <f t="shared" si="270"/>
        <v>187591.73939999999</v>
      </c>
      <c r="L232" s="69">
        <v>25</v>
      </c>
      <c r="M232" s="92">
        <f>K232*L232/100</f>
        <v>46897.934849999991</v>
      </c>
      <c r="U232" s="105"/>
      <c r="W232" s="105"/>
      <c r="X232" s="92">
        <f>(K232+M232)*10/100</f>
        <v>23448.967424999995</v>
      </c>
      <c r="Y232" s="92">
        <f>K232+M232+O232+Q232+U232+W232+S232+X232</f>
        <v>257938.64167499996</v>
      </c>
      <c r="Z232" s="71">
        <v>0.25</v>
      </c>
      <c r="AA232" s="92">
        <f>Y232*Z232</f>
        <v>64484.660418749991</v>
      </c>
      <c r="AB232" s="72">
        <v>1</v>
      </c>
      <c r="AC232" s="41">
        <f>AA232*AB232</f>
        <v>64484.660418749991</v>
      </c>
    </row>
    <row r="233" spans="1:29" s="24" customFormat="1" x14ac:dyDescent="0.2">
      <c r="A233" s="93"/>
      <c r="B233" s="100" t="s">
        <v>19</v>
      </c>
      <c r="C233" s="94"/>
      <c r="D233" s="93"/>
      <c r="E233" s="93"/>
      <c r="F233" s="93"/>
      <c r="G233" s="95"/>
      <c r="H233" s="93"/>
      <c r="I233" s="50"/>
      <c r="J233" s="50"/>
      <c r="K233" s="96">
        <f>SUM(K231:K232)</f>
        <v>340398.25559999997</v>
      </c>
      <c r="L233" s="96"/>
      <c r="M233" s="96">
        <f>SUM(M231:M232)</f>
        <v>85099.563899999979</v>
      </c>
      <c r="N233" s="96"/>
      <c r="O233" s="96">
        <f>SUM(O231:O231)</f>
        <v>0</v>
      </c>
      <c r="P233" s="96"/>
      <c r="Q233" s="96">
        <f>SUM(Q231:Q231)</f>
        <v>0</v>
      </c>
      <c r="R233" s="96"/>
      <c r="S233" s="96"/>
      <c r="T233" s="96"/>
      <c r="U233" s="96">
        <f>SUM(U231:U232)</f>
        <v>26545.5</v>
      </c>
      <c r="V233" s="96"/>
      <c r="W233" s="96">
        <f>SUM(W231:W231)</f>
        <v>0</v>
      </c>
      <c r="X233" s="96">
        <f>SUM(X231:X232)</f>
        <v>42549.78194999999</v>
      </c>
      <c r="Y233" s="96">
        <f>SUM(Y231:Y232)</f>
        <v>494593.10144999996</v>
      </c>
      <c r="Z233" s="101">
        <f>SUM(Z231:Z232)</f>
        <v>0.5</v>
      </c>
      <c r="AA233" s="96">
        <f>SUM(AA231:AA232)</f>
        <v>123648.27536249999</v>
      </c>
      <c r="AB233" s="96"/>
      <c r="AC233" s="96">
        <f>SUM(AC231:AC232)</f>
        <v>123648.27536249999</v>
      </c>
    </row>
    <row r="234" spans="1:29" s="93" customFormat="1" x14ac:dyDescent="0.2">
      <c r="A234" s="220" t="s">
        <v>149</v>
      </c>
      <c r="B234" s="220"/>
      <c r="C234" s="220"/>
      <c r="D234" s="220"/>
      <c r="E234" s="220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67"/>
      <c r="AC234" s="67"/>
    </row>
    <row r="235" spans="1:29" s="65" customFormat="1" ht="12.75" customHeight="1" x14ac:dyDescent="0.2">
      <c r="A235" s="65">
        <v>1</v>
      </c>
      <c r="B235" s="85" t="s">
        <v>215</v>
      </c>
      <c r="C235" s="82"/>
      <c r="D235" s="49" t="s">
        <v>230</v>
      </c>
      <c r="E235" s="49">
        <v>4</v>
      </c>
      <c r="F235" s="49"/>
      <c r="G235" s="36" t="s">
        <v>518</v>
      </c>
      <c r="H235" s="65">
        <v>17697</v>
      </c>
      <c r="I235" s="49">
        <v>3.73</v>
      </c>
      <c r="J235" s="49">
        <v>2.34</v>
      </c>
      <c r="K235" s="92">
        <f t="shared" ref="K235:K237" si="273">H235*I235*J235</f>
        <v>154462.95539999998</v>
      </c>
      <c r="L235" s="69">
        <v>25</v>
      </c>
      <c r="M235" s="92">
        <f>K235*L235/100</f>
        <v>38615.738849999994</v>
      </c>
      <c r="T235" s="65">
        <v>150</v>
      </c>
      <c r="U235" s="68">
        <f>H235*T235/100</f>
        <v>26545.5</v>
      </c>
      <c r="W235" s="68"/>
      <c r="X235" s="41">
        <f t="shared" ref="X235:X236" si="274">(K235+M235)*10/100</f>
        <v>19307.869424999997</v>
      </c>
      <c r="Y235" s="41">
        <f t="shared" ref="Y235:Y236" si="275">K235+M235+O235+Q235+U235+W235+S235+X235</f>
        <v>238932.06367499998</v>
      </c>
      <c r="Z235" s="71">
        <v>0.75</v>
      </c>
      <c r="AA235" s="41">
        <f>Y235*Z235</f>
        <v>179199.04775624999</v>
      </c>
      <c r="AB235" s="72">
        <v>1</v>
      </c>
      <c r="AC235" s="41">
        <f>AA235*AB235</f>
        <v>179199.04775624999</v>
      </c>
    </row>
    <row r="236" spans="1:29" s="93" customFormat="1" ht="16.149999999999999" customHeight="1" x14ac:dyDescent="0.2">
      <c r="A236" s="65">
        <v>1</v>
      </c>
      <c r="B236" s="85" t="s">
        <v>215</v>
      </c>
      <c r="C236" s="82"/>
      <c r="D236" s="49" t="s">
        <v>230</v>
      </c>
      <c r="E236" s="49">
        <v>4</v>
      </c>
      <c r="F236" s="49"/>
      <c r="G236" s="36" t="s">
        <v>519</v>
      </c>
      <c r="H236" s="65">
        <v>17697</v>
      </c>
      <c r="I236" s="49">
        <v>3.69</v>
      </c>
      <c r="J236" s="49">
        <v>2.34</v>
      </c>
      <c r="K236" s="92">
        <f t="shared" si="273"/>
        <v>152806.51619999998</v>
      </c>
      <c r="L236" s="69">
        <v>25</v>
      </c>
      <c r="M236" s="92">
        <f>K236*L236/100</f>
        <v>38201.629049999996</v>
      </c>
      <c r="N236" s="65"/>
      <c r="O236" s="65"/>
      <c r="P236" s="65"/>
      <c r="Q236" s="65"/>
      <c r="R236" s="65"/>
      <c r="S236" s="65"/>
      <c r="T236" s="65">
        <v>150</v>
      </c>
      <c r="U236" s="68">
        <f>H236*T236/100</f>
        <v>26545.5</v>
      </c>
      <c r="V236" s="65"/>
      <c r="W236" s="68"/>
      <c r="X236" s="41">
        <f t="shared" si="274"/>
        <v>19100.814524999998</v>
      </c>
      <c r="Y236" s="41">
        <f t="shared" si="275"/>
        <v>236654.45977499997</v>
      </c>
      <c r="Z236" s="71">
        <v>1</v>
      </c>
      <c r="AA236" s="41">
        <f>Y236*Z236</f>
        <v>236654.45977499997</v>
      </c>
      <c r="AB236" s="72">
        <v>1</v>
      </c>
      <c r="AC236" s="41">
        <f>AA236*AB236</f>
        <v>236654.45977499997</v>
      </c>
    </row>
    <row r="237" spans="1:29" s="102" customFormat="1" ht="24" customHeight="1" x14ac:dyDescent="0.2">
      <c r="A237" s="102">
        <v>3</v>
      </c>
      <c r="B237" s="112" t="s">
        <v>279</v>
      </c>
      <c r="C237" s="82"/>
      <c r="D237" s="82" t="s">
        <v>230</v>
      </c>
      <c r="E237" s="82">
        <v>4</v>
      </c>
      <c r="F237" s="82"/>
      <c r="G237" s="36" t="s">
        <v>518</v>
      </c>
      <c r="H237" s="65">
        <v>17697</v>
      </c>
      <c r="I237" s="49">
        <v>3.73</v>
      </c>
      <c r="J237" s="49">
        <v>2.34</v>
      </c>
      <c r="K237" s="92">
        <f t="shared" si="273"/>
        <v>154462.95539999998</v>
      </c>
      <c r="L237" s="69">
        <v>25</v>
      </c>
      <c r="M237" s="92">
        <f>K237*L237/100</f>
        <v>38615.738849999994</v>
      </c>
      <c r="P237" s="105"/>
      <c r="Q237" s="105"/>
      <c r="R237" s="105"/>
      <c r="S237" s="105"/>
      <c r="T237" s="105"/>
      <c r="U237" s="105"/>
      <c r="W237" s="105"/>
      <c r="X237" s="92">
        <f>(K237+M237)*10/100</f>
        <v>19307.869424999997</v>
      </c>
      <c r="Y237" s="92">
        <f>K237+M237+O237+Q237+U237+W237+S237+X237</f>
        <v>212386.56367499998</v>
      </c>
      <c r="Z237" s="71">
        <v>0.5</v>
      </c>
      <c r="AA237" s="92">
        <f>Y237*Z237</f>
        <v>106193.28183749999</v>
      </c>
      <c r="AB237" s="72">
        <v>1</v>
      </c>
      <c r="AC237" s="41">
        <f>AA237*AB237</f>
        <v>106193.28183749999</v>
      </c>
    </row>
    <row r="238" spans="1:29" s="24" customFormat="1" x14ac:dyDescent="0.2">
      <c r="A238" s="93"/>
      <c r="B238" s="100" t="s">
        <v>19</v>
      </c>
      <c r="C238" s="94"/>
      <c r="D238" s="93"/>
      <c r="E238" s="93"/>
      <c r="F238" s="93"/>
      <c r="G238" s="95"/>
      <c r="H238" s="93"/>
      <c r="I238" s="50"/>
      <c r="J238" s="50"/>
      <c r="K238" s="96">
        <f>SUM(K235:K237)</f>
        <v>461732.42699999991</v>
      </c>
      <c r="L238" s="96"/>
      <c r="M238" s="96">
        <f>SUM(M235:M237)</f>
        <v>115433.10674999998</v>
      </c>
      <c r="N238" s="96"/>
      <c r="O238" s="96">
        <f>SUM(O235:O236)</f>
        <v>0</v>
      </c>
      <c r="P238" s="96"/>
      <c r="Q238" s="96">
        <f>SUM(Q235:Q236)</f>
        <v>0</v>
      </c>
      <c r="R238" s="96"/>
      <c r="S238" s="96">
        <f>SUM(S235:S236)</f>
        <v>0</v>
      </c>
      <c r="T238" s="96"/>
      <c r="U238" s="96">
        <f>SUM(U235:U237)</f>
        <v>53091</v>
      </c>
      <c r="V238" s="96"/>
      <c r="W238" s="96">
        <f>SUM(W235:W236)</f>
        <v>0</v>
      </c>
      <c r="X238" s="96">
        <f>SUM(X235:X237)</f>
        <v>57716.553374999989</v>
      </c>
      <c r="Y238" s="96">
        <f>SUM(Y235:Y237)</f>
        <v>687973.08712499996</v>
      </c>
      <c r="Z238" s="101">
        <f>SUM(Z235:Z237)</f>
        <v>2.25</v>
      </c>
      <c r="AA238" s="96">
        <f>SUM(AA235:AA237)</f>
        <v>522046.78936874995</v>
      </c>
      <c r="AB238" s="96"/>
      <c r="AC238" s="96">
        <f>SUM(AC235:AC237)</f>
        <v>522046.78936874995</v>
      </c>
    </row>
    <row r="239" spans="1:29" s="65" customFormat="1" x14ac:dyDescent="0.2">
      <c r="A239" s="220" t="s">
        <v>113</v>
      </c>
      <c r="B239" s="220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67"/>
      <c r="AC239" s="67"/>
    </row>
    <row r="240" spans="1:29" s="93" customFormat="1" x14ac:dyDescent="0.2">
      <c r="A240" s="65">
        <v>1</v>
      </c>
      <c r="B240" s="85" t="s">
        <v>215</v>
      </c>
      <c r="C240" s="82" t="s">
        <v>292</v>
      </c>
      <c r="D240" s="49" t="s">
        <v>230</v>
      </c>
      <c r="E240" s="49">
        <v>1</v>
      </c>
      <c r="F240" s="49"/>
      <c r="G240" s="36" t="s">
        <v>510</v>
      </c>
      <c r="H240" s="65">
        <v>17697</v>
      </c>
      <c r="I240" s="49">
        <v>4.4000000000000004</v>
      </c>
      <c r="J240" s="49">
        <v>2.34</v>
      </c>
      <c r="K240" s="92">
        <f t="shared" ref="K240" si="276">H240*I240*J240</f>
        <v>182208.31200000001</v>
      </c>
      <c r="L240" s="69">
        <v>25</v>
      </c>
      <c r="M240" s="92">
        <f>K240*L240/100</f>
        <v>45552.078000000001</v>
      </c>
      <c r="N240" s="65"/>
      <c r="O240" s="65"/>
      <c r="P240" s="65"/>
      <c r="Q240" s="65"/>
      <c r="R240" s="65"/>
      <c r="S240" s="65"/>
      <c r="T240" s="65">
        <v>150</v>
      </c>
      <c r="U240" s="68">
        <f>H240*T240/100</f>
        <v>26545.5</v>
      </c>
      <c r="V240" s="65"/>
      <c r="W240" s="68"/>
      <c r="X240" s="41">
        <f t="shared" ref="X240" si="277">(K240+M240)*10/100</f>
        <v>22776.039000000004</v>
      </c>
      <c r="Y240" s="41">
        <f t="shared" ref="Y240" si="278">K240+M240+O240+Q240+U240+W240+S240+X240</f>
        <v>277081.929</v>
      </c>
      <c r="Z240" s="71">
        <v>0.25</v>
      </c>
      <c r="AA240" s="41">
        <f>Y240*Z240</f>
        <v>69270.482250000001</v>
      </c>
      <c r="AB240" s="72">
        <v>1</v>
      </c>
      <c r="AC240" s="41">
        <f>AA240*AB240</f>
        <v>69270.482250000001</v>
      </c>
    </row>
    <row r="241" spans="1:29" s="24" customFormat="1" x14ac:dyDescent="0.2">
      <c r="A241" s="93"/>
      <c r="B241" s="100" t="s">
        <v>19</v>
      </c>
      <c r="C241" s="94"/>
      <c r="D241" s="93"/>
      <c r="E241" s="93"/>
      <c r="F241" s="93"/>
      <c r="G241" s="95"/>
      <c r="H241" s="93"/>
      <c r="I241" s="50"/>
      <c r="J241" s="50"/>
      <c r="K241" s="96">
        <f>SUM(K240:K240)</f>
        <v>182208.31200000001</v>
      </c>
      <c r="L241" s="96"/>
      <c r="M241" s="96">
        <f>SUM(M240:M240)</f>
        <v>45552.078000000001</v>
      </c>
      <c r="N241" s="96"/>
      <c r="O241" s="96">
        <f>SUM(O240:O240)</f>
        <v>0</v>
      </c>
      <c r="P241" s="96"/>
      <c r="Q241" s="96">
        <f>SUM(Q240:Q240)</f>
        <v>0</v>
      </c>
      <c r="R241" s="96"/>
      <c r="S241" s="96"/>
      <c r="T241" s="96"/>
      <c r="U241" s="96">
        <f>SUM(U240:U240)</f>
        <v>26545.5</v>
      </c>
      <c r="V241" s="96"/>
      <c r="W241" s="96">
        <f>SUM(W240:W240)</f>
        <v>0</v>
      </c>
      <c r="X241" s="96">
        <f>SUM(X240:X240)</f>
        <v>22776.039000000004</v>
      </c>
      <c r="Y241" s="96">
        <f>SUM(Y240:Y240)</f>
        <v>277081.929</v>
      </c>
      <c r="Z241" s="101">
        <f>SUM(Z240:Z240)</f>
        <v>0.25</v>
      </c>
      <c r="AA241" s="96">
        <f>SUM(AA240:AA240)</f>
        <v>69270.482250000001</v>
      </c>
      <c r="AB241" s="96"/>
      <c r="AC241" s="96">
        <f>SUM(AC240)</f>
        <v>69270.482250000001</v>
      </c>
    </row>
    <row r="242" spans="1:29" s="65" customFormat="1" ht="12.75" customHeight="1" x14ac:dyDescent="0.2">
      <c r="A242" s="220" t="s">
        <v>115</v>
      </c>
      <c r="B242" s="220"/>
      <c r="C242" s="220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67"/>
      <c r="AC242" s="67"/>
    </row>
    <row r="243" spans="1:29" s="93" customFormat="1" ht="12.75" customHeight="1" x14ac:dyDescent="0.2">
      <c r="A243" s="65">
        <v>1</v>
      </c>
      <c r="B243" s="98" t="s">
        <v>72</v>
      </c>
      <c r="C243" s="82"/>
      <c r="D243" s="49" t="s">
        <v>230</v>
      </c>
      <c r="E243" s="49">
        <v>4</v>
      </c>
      <c r="F243" s="49"/>
      <c r="G243" s="36" t="s">
        <v>366</v>
      </c>
      <c r="H243" s="65">
        <v>17697</v>
      </c>
      <c r="I243" s="49">
        <v>3.32</v>
      </c>
      <c r="J243" s="49">
        <v>2.34</v>
      </c>
      <c r="K243" s="92">
        <f t="shared" ref="K243" si="279">H243*I243*J243</f>
        <v>137484.45359999998</v>
      </c>
      <c r="L243" s="69">
        <v>25</v>
      </c>
      <c r="M243" s="92">
        <f>K243*L243/100</f>
        <v>34371.113399999995</v>
      </c>
      <c r="N243" s="65"/>
      <c r="O243" s="65"/>
      <c r="P243" s="65"/>
      <c r="Q243" s="65"/>
      <c r="R243" s="65"/>
      <c r="S243" s="65"/>
      <c r="T243" s="65">
        <v>150</v>
      </c>
      <c r="U243" s="68">
        <f>H243*T243/100</f>
        <v>26545.5</v>
      </c>
      <c r="V243" s="65"/>
      <c r="W243" s="68"/>
      <c r="X243" s="41">
        <f t="shared" ref="X243" si="280">(K243+M243)*10/100</f>
        <v>17185.556700000001</v>
      </c>
      <c r="Y243" s="41">
        <f t="shared" ref="Y243" si="281">K243+M243+O243+Q243+U243+W243+S243+X243</f>
        <v>215586.6237</v>
      </c>
      <c r="Z243" s="71">
        <v>1</v>
      </c>
      <c r="AA243" s="41">
        <f>Y243*Z243</f>
        <v>215586.6237</v>
      </c>
      <c r="AB243" s="72">
        <v>1</v>
      </c>
      <c r="AC243" s="41">
        <f>AA243*AB243</f>
        <v>215586.6237</v>
      </c>
    </row>
    <row r="244" spans="1:29" s="24" customFormat="1" x14ac:dyDescent="0.2">
      <c r="A244" s="93"/>
      <c r="B244" s="100" t="s">
        <v>19</v>
      </c>
      <c r="C244" s="94"/>
      <c r="D244" s="93"/>
      <c r="E244" s="93"/>
      <c r="F244" s="93"/>
      <c r="G244" s="95"/>
      <c r="H244" s="93"/>
      <c r="I244" s="50"/>
      <c r="J244" s="50"/>
      <c r="K244" s="96">
        <f>SUM(K243:K243)</f>
        <v>137484.45359999998</v>
      </c>
      <c r="L244" s="96"/>
      <c r="M244" s="96">
        <f>SUM(M243:M243)</f>
        <v>34371.113399999995</v>
      </c>
      <c r="N244" s="96"/>
      <c r="O244" s="96">
        <f>SUM(O243:O243)</f>
        <v>0</v>
      </c>
      <c r="P244" s="96"/>
      <c r="Q244" s="96">
        <f>SUM(Q243:Q243)</f>
        <v>0</v>
      </c>
      <c r="R244" s="96"/>
      <c r="S244" s="96"/>
      <c r="T244" s="96"/>
      <c r="U244" s="96">
        <f>SUM(U243:U243)</f>
        <v>26545.5</v>
      </c>
      <c r="V244" s="96"/>
      <c r="W244" s="96">
        <f t="shared" ref="W244:AA244" si="282">SUM(W243:W243)</f>
        <v>0</v>
      </c>
      <c r="X244" s="96">
        <f t="shared" si="282"/>
        <v>17185.556700000001</v>
      </c>
      <c r="Y244" s="96">
        <f t="shared" si="282"/>
        <v>215586.6237</v>
      </c>
      <c r="Z244" s="101">
        <f t="shared" si="282"/>
        <v>1</v>
      </c>
      <c r="AA244" s="96">
        <f t="shared" si="282"/>
        <v>215586.6237</v>
      </c>
      <c r="AB244" s="96"/>
      <c r="AC244" s="96">
        <f>SUM(AC243)</f>
        <v>215586.6237</v>
      </c>
    </row>
    <row r="245" spans="1:29" s="65" customFormat="1" ht="0.75" customHeight="1" x14ac:dyDescent="0.2">
      <c r="A245" s="220" t="s">
        <v>123</v>
      </c>
      <c r="B245" s="220"/>
      <c r="C245" s="220"/>
      <c r="D245" s="220"/>
      <c r="E245" s="220"/>
      <c r="F245" s="220"/>
      <c r="G245" s="220"/>
      <c r="H245" s="220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67"/>
      <c r="AC245" s="67"/>
    </row>
    <row r="246" spans="1:29" s="93" customFormat="1" ht="0.75" customHeight="1" x14ac:dyDescent="0.2">
      <c r="A246" s="65">
        <v>1</v>
      </c>
      <c r="B246" s="85" t="s">
        <v>215</v>
      </c>
      <c r="C246" s="82"/>
      <c r="D246" s="49" t="s">
        <v>230</v>
      </c>
      <c r="E246" s="49">
        <v>4</v>
      </c>
      <c r="F246" s="49"/>
      <c r="G246" s="36" t="s">
        <v>382</v>
      </c>
      <c r="H246" s="65">
        <v>17697</v>
      </c>
      <c r="I246" s="49"/>
      <c r="J246" s="49"/>
      <c r="K246" s="92">
        <f t="shared" ref="K246" si="283">H246*I246*J246</f>
        <v>0</v>
      </c>
      <c r="L246" s="69">
        <v>25</v>
      </c>
      <c r="M246" s="92">
        <f>K246*L246/100</f>
        <v>0</v>
      </c>
      <c r="N246" s="65"/>
      <c r="O246" s="65"/>
      <c r="P246" s="65"/>
      <c r="Q246" s="65"/>
      <c r="R246" s="65"/>
      <c r="S246" s="65"/>
      <c r="T246" s="65"/>
      <c r="U246" s="68">
        <f>H246*T246/100</f>
        <v>0</v>
      </c>
      <c r="V246" s="65"/>
      <c r="W246" s="68"/>
      <c r="X246" s="41">
        <f t="shared" ref="X246" si="284">(K246+M246)*10/100</f>
        <v>0</v>
      </c>
      <c r="Y246" s="41">
        <f t="shared" ref="Y246" si="285">K246+M246+O246+Q246+U246+W246+S246+X246</f>
        <v>0</v>
      </c>
      <c r="Z246" s="71"/>
      <c r="AA246" s="41">
        <f>Y246*Z246</f>
        <v>0</v>
      </c>
      <c r="AB246" s="72">
        <v>1</v>
      </c>
      <c r="AC246" s="41">
        <f>AA246*AB246</f>
        <v>0</v>
      </c>
    </row>
    <row r="247" spans="1:29" s="93" customFormat="1" ht="12.75" hidden="1" customHeight="1" x14ac:dyDescent="0.2">
      <c r="B247" s="100" t="s">
        <v>19</v>
      </c>
      <c r="C247" s="94"/>
      <c r="G247" s="95"/>
      <c r="I247" s="50"/>
      <c r="J247" s="50"/>
      <c r="K247" s="96">
        <f>SUM(K246:K246)</f>
        <v>0</v>
      </c>
      <c r="L247" s="96"/>
      <c r="M247" s="96">
        <f>SUM(M246:M246)</f>
        <v>0</v>
      </c>
      <c r="N247" s="96"/>
      <c r="O247" s="96">
        <f>SUM(O246:O246)</f>
        <v>0</v>
      </c>
      <c r="P247" s="96"/>
      <c r="Q247" s="96">
        <f>SUM(Q246:Q246)</f>
        <v>0</v>
      </c>
      <c r="R247" s="96"/>
      <c r="S247" s="96"/>
      <c r="T247" s="96"/>
      <c r="U247" s="96">
        <f>SUM(U246:U246)</f>
        <v>0</v>
      </c>
      <c r="V247" s="96"/>
      <c r="W247" s="96">
        <f t="shared" ref="W247:AA247" si="286">SUM(W246:W246)</f>
        <v>0</v>
      </c>
      <c r="X247" s="96">
        <f t="shared" si="286"/>
        <v>0</v>
      </c>
      <c r="Y247" s="96">
        <f t="shared" si="286"/>
        <v>0</v>
      </c>
      <c r="Z247" s="101">
        <f t="shared" si="286"/>
        <v>0</v>
      </c>
      <c r="AA247" s="96">
        <f t="shared" si="286"/>
        <v>0</v>
      </c>
      <c r="AB247" s="96"/>
      <c r="AC247" s="96">
        <f>SUM(AC246)</f>
        <v>0</v>
      </c>
    </row>
    <row r="248" spans="1:29" s="65" customFormat="1" ht="12.75" customHeight="1" x14ac:dyDescent="0.2">
      <c r="A248" s="220" t="s">
        <v>111</v>
      </c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67"/>
      <c r="AC248" s="67"/>
    </row>
    <row r="249" spans="1:29" s="93" customFormat="1" x14ac:dyDescent="0.2">
      <c r="A249" s="65">
        <v>1</v>
      </c>
      <c r="B249" s="98" t="s">
        <v>327</v>
      </c>
      <c r="C249" s="82"/>
      <c r="D249" s="49" t="s">
        <v>230</v>
      </c>
      <c r="E249" s="49">
        <v>4</v>
      </c>
      <c r="F249" s="49"/>
      <c r="G249" s="36" t="s">
        <v>505</v>
      </c>
      <c r="H249" s="65">
        <v>17697</v>
      </c>
      <c r="I249" s="49">
        <v>3.57</v>
      </c>
      <c r="J249" s="49">
        <v>2.34</v>
      </c>
      <c r="K249" s="92">
        <f t="shared" ref="K249:K250" si="287">H249*I249*J249</f>
        <v>147837.19859999997</v>
      </c>
      <c r="L249" s="69">
        <v>25</v>
      </c>
      <c r="M249" s="92">
        <f>K249*L249/100</f>
        <v>36959.299649999994</v>
      </c>
      <c r="N249" s="65"/>
      <c r="O249" s="65"/>
      <c r="P249" s="65"/>
      <c r="Q249" s="65"/>
      <c r="R249" s="65"/>
      <c r="S249" s="65"/>
      <c r="T249" s="65">
        <v>150</v>
      </c>
      <c r="U249" s="68">
        <f>H249*T249/100</f>
        <v>26545.5</v>
      </c>
      <c r="V249" s="65"/>
      <c r="W249" s="68">
        <f>H249*V249/100</f>
        <v>0</v>
      </c>
      <c r="X249" s="41">
        <f t="shared" ref="X249" si="288">(K249+M249)*10/100</f>
        <v>18479.649824999997</v>
      </c>
      <c r="Y249" s="41">
        <f t="shared" ref="Y249" si="289">K249+M249+O249+Q249+U249+W249+S249+X249</f>
        <v>229821.64807499998</v>
      </c>
      <c r="Z249" s="71">
        <v>0.75</v>
      </c>
      <c r="AA249" s="41">
        <f>Y249*Z249</f>
        <v>172366.23605625</v>
      </c>
      <c r="AB249" s="72">
        <v>1</v>
      </c>
      <c r="AC249" s="41">
        <f>AA249*AB249</f>
        <v>172366.23605625</v>
      </c>
    </row>
    <row r="250" spans="1:29" s="102" customFormat="1" ht="24" customHeight="1" x14ac:dyDescent="0.2">
      <c r="A250" s="102">
        <v>1</v>
      </c>
      <c r="B250" s="112" t="s">
        <v>265</v>
      </c>
      <c r="C250" s="82"/>
      <c r="D250" s="82" t="s">
        <v>230</v>
      </c>
      <c r="E250" s="82">
        <v>4</v>
      </c>
      <c r="F250" s="82"/>
      <c r="G250" s="36" t="s">
        <v>505</v>
      </c>
      <c r="H250" s="102">
        <v>17697</v>
      </c>
      <c r="I250" s="82">
        <v>3.57</v>
      </c>
      <c r="J250" s="49">
        <v>2.34</v>
      </c>
      <c r="K250" s="92">
        <f t="shared" si="287"/>
        <v>147837.19859999997</v>
      </c>
      <c r="L250" s="69">
        <v>25</v>
      </c>
      <c r="M250" s="92">
        <f>K250*L250/100</f>
        <v>36959.299649999994</v>
      </c>
      <c r="N250" s="92"/>
      <c r="O250" s="104"/>
      <c r="W250" s="105"/>
      <c r="X250" s="92">
        <f>(K250+M250)*10/100</f>
        <v>18479.649824999997</v>
      </c>
      <c r="Y250" s="92">
        <f>K250+M250+O250+Q250+U250+W250+S250+X250</f>
        <v>203276.14807499998</v>
      </c>
      <c r="Z250" s="80">
        <v>0.5</v>
      </c>
      <c r="AA250" s="92">
        <f>Y250*Z250</f>
        <v>101638.07403749999</v>
      </c>
      <c r="AB250" s="72">
        <v>1</v>
      </c>
      <c r="AC250" s="41">
        <f>AA250*AB250</f>
        <v>101638.07403749999</v>
      </c>
    </row>
    <row r="251" spans="1:29" s="24" customFormat="1" x14ac:dyDescent="0.2">
      <c r="A251" s="93"/>
      <c r="B251" s="100" t="s">
        <v>19</v>
      </c>
      <c r="C251" s="94"/>
      <c r="D251" s="93"/>
      <c r="E251" s="93"/>
      <c r="F251" s="93"/>
      <c r="G251" s="95"/>
      <c r="H251" s="93"/>
      <c r="I251" s="50"/>
      <c r="J251" s="50"/>
      <c r="K251" s="96">
        <f>SUM(K249:K250)</f>
        <v>295674.39719999995</v>
      </c>
      <c r="L251" s="96"/>
      <c r="M251" s="96">
        <f>SUM(M249:M250)</f>
        <v>73918.599299999987</v>
      </c>
      <c r="N251" s="96"/>
      <c r="O251" s="96">
        <f>SUM(O249:O249)</f>
        <v>0</v>
      </c>
      <c r="P251" s="96"/>
      <c r="Q251" s="96">
        <f>SUM(Q249:Q249)</f>
        <v>0</v>
      </c>
      <c r="R251" s="96"/>
      <c r="S251" s="96"/>
      <c r="T251" s="96"/>
      <c r="U251" s="96">
        <f>SUM(U249:U250)</f>
        <v>26545.5</v>
      </c>
      <c r="V251" s="96"/>
      <c r="W251" s="96">
        <f>SUM(W249:W249)</f>
        <v>0</v>
      </c>
      <c r="X251" s="96">
        <f>SUM(X249:X250)</f>
        <v>36959.299649999994</v>
      </c>
      <c r="Y251" s="96">
        <f>SUM(Y249:Y250)</f>
        <v>433097.79614999995</v>
      </c>
      <c r="Z251" s="101">
        <f>SUM(Z249:Z250)</f>
        <v>1.25</v>
      </c>
      <c r="AA251" s="96">
        <f>SUM(AA249:AA250)</f>
        <v>274004.31009375001</v>
      </c>
      <c r="AB251" s="96"/>
      <c r="AC251" s="96">
        <f>SUM(AC249:AC250)</f>
        <v>274004.31009375001</v>
      </c>
    </row>
    <row r="252" spans="1:29" s="65" customFormat="1" ht="12.75" customHeight="1" x14ac:dyDescent="0.2">
      <c r="A252" s="220" t="s">
        <v>114</v>
      </c>
      <c r="B252" s="220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67"/>
      <c r="AC252" s="67"/>
    </row>
    <row r="253" spans="1:29" s="93" customFormat="1" x14ac:dyDescent="0.2">
      <c r="A253" s="65">
        <v>1</v>
      </c>
      <c r="B253" s="98" t="s">
        <v>295</v>
      </c>
      <c r="C253" s="82"/>
      <c r="D253" s="49" t="s">
        <v>230</v>
      </c>
      <c r="E253" s="49">
        <v>4</v>
      </c>
      <c r="F253" s="49"/>
      <c r="G253" s="36" t="s">
        <v>366</v>
      </c>
      <c r="H253" s="65">
        <v>17697</v>
      </c>
      <c r="I253" s="49">
        <v>3.32</v>
      </c>
      <c r="J253" s="49">
        <v>2.34</v>
      </c>
      <c r="K253" s="92">
        <f t="shared" ref="K253:K254" si="290">H253*I253*J253</f>
        <v>137484.45359999998</v>
      </c>
      <c r="L253" s="69">
        <v>25</v>
      </c>
      <c r="M253" s="92">
        <f>K253*L253/100</f>
        <v>34371.113399999995</v>
      </c>
      <c r="N253" s="65"/>
      <c r="O253" s="65"/>
      <c r="P253" s="65"/>
      <c r="Q253" s="65"/>
      <c r="R253" s="65"/>
      <c r="S253" s="65"/>
      <c r="T253" s="65">
        <v>150</v>
      </c>
      <c r="U253" s="68">
        <f>H253*T253/100</f>
        <v>26545.5</v>
      </c>
      <c r="V253" s="65"/>
      <c r="W253" s="68"/>
      <c r="X253" s="41">
        <f t="shared" ref="X253" si="291">(K253+M253)*10/100</f>
        <v>17185.556700000001</v>
      </c>
      <c r="Y253" s="41">
        <f t="shared" ref="Y253" si="292">K253+M253+O253+Q253+U253+W253+S253+X253</f>
        <v>215586.6237</v>
      </c>
      <c r="Z253" s="71">
        <v>1.25</v>
      </c>
      <c r="AA253" s="41">
        <f>Y253*Z253</f>
        <v>269483.27962499997</v>
      </c>
      <c r="AB253" s="72">
        <v>1</v>
      </c>
      <c r="AC253" s="41">
        <f>AA253*AB253</f>
        <v>269483.27962499997</v>
      </c>
    </row>
    <row r="254" spans="1:29" s="102" customFormat="1" ht="0.75" hidden="1" customHeight="1" x14ac:dyDescent="0.2">
      <c r="A254" s="102">
        <v>2</v>
      </c>
      <c r="B254" s="112" t="s">
        <v>267</v>
      </c>
      <c r="C254" s="32"/>
      <c r="D254" s="82" t="s">
        <v>230</v>
      </c>
      <c r="E254" s="82">
        <v>2</v>
      </c>
      <c r="F254" s="82"/>
      <c r="G254" s="36" t="s">
        <v>383</v>
      </c>
      <c r="H254" s="102">
        <v>17697</v>
      </c>
      <c r="I254" s="32"/>
      <c r="J254" s="49"/>
      <c r="K254" s="92">
        <f t="shared" si="290"/>
        <v>0</v>
      </c>
      <c r="L254" s="69">
        <v>25</v>
      </c>
      <c r="M254" s="92">
        <f>K254*L254/100</f>
        <v>0</v>
      </c>
      <c r="P254" s="105"/>
      <c r="Q254" s="105"/>
      <c r="R254" s="105"/>
      <c r="S254" s="105"/>
      <c r="T254" s="105"/>
      <c r="U254" s="105"/>
      <c r="W254" s="105"/>
      <c r="X254" s="92">
        <f>(K254+M254)*10/100</f>
        <v>0</v>
      </c>
      <c r="Y254" s="92">
        <f>K254+M254+O254+Q254+U254+W254+S254+X254</f>
        <v>0</v>
      </c>
      <c r="Z254" s="71"/>
      <c r="AA254" s="92">
        <f>Y254*Z254</f>
        <v>0</v>
      </c>
      <c r="AB254" s="72">
        <v>1</v>
      </c>
      <c r="AC254" s="41">
        <f>AA254*AB254</f>
        <v>0</v>
      </c>
    </row>
    <row r="255" spans="1:29" s="24" customFormat="1" x14ac:dyDescent="0.2">
      <c r="A255" s="93"/>
      <c r="B255" s="100" t="s">
        <v>19</v>
      </c>
      <c r="C255" s="94"/>
      <c r="D255" s="93"/>
      <c r="E255" s="93"/>
      <c r="F255" s="93"/>
      <c r="G255" s="95"/>
      <c r="H255" s="93"/>
      <c r="I255" s="50"/>
      <c r="J255" s="50"/>
      <c r="K255" s="207">
        <f>SUM(K253:K254)</f>
        <v>137484.45359999998</v>
      </c>
      <c r="L255" s="96"/>
      <c r="M255" s="96">
        <f>SUM(M253:M254)</f>
        <v>34371.113399999995</v>
      </c>
      <c r="N255" s="96"/>
      <c r="O255" s="96">
        <f>SUM(O253:O253)</f>
        <v>0</v>
      </c>
      <c r="P255" s="96"/>
      <c r="Q255" s="96">
        <f>SUM(Q253:Q253)</f>
        <v>0</v>
      </c>
      <c r="R255" s="96"/>
      <c r="S255" s="96"/>
      <c r="T255" s="96"/>
      <c r="U255" s="96">
        <f>SUM(U253:U254)</f>
        <v>26545.5</v>
      </c>
      <c r="V255" s="96"/>
      <c r="W255" s="96">
        <f>SUM(W253:W253)</f>
        <v>0</v>
      </c>
      <c r="X255" s="96">
        <f>SUM(X253:X254)</f>
        <v>17185.556700000001</v>
      </c>
      <c r="Y255" s="96">
        <f>SUM(Y253:Y254)</f>
        <v>215586.6237</v>
      </c>
      <c r="Z255" s="101">
        <f>SUM(Z253:Z254)</f>
        <v>1.25</v>
      </c>
      <c r="AA255" s="96">
        <f>SUM(AA253:AA254)</f>
        <v>269483.27962499997</v>
      </c>
      <c r="AB255" s="96"/>
      <c r="AC255" s="96">
        <f>SUM(AC253:AC254)</f>
        <v>269483.27962499997</v>
      </c>
    </row>
    <row r="256" spans="1:29" s="24" customFormat="1" ht="14.25" customHeight="1" x14ac:dyDescent="0.2">
      <c r="A256" s="220" t="s">
        <v>124</v>
      </c>
      <c r="B256" s="220"/>
      <c r="C256" s="220"/>
      <c r="D256" s="220"/>
      <c r="E256" s="220"/>
      <c r="F256" s="220"/>
      <c r="G256" s="220"/>
      <c r="H256" s="220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67"/>
      <c r="AC256" s="67"/>
    </row>
    <row r="257" spans="1:29" s="24" customFormat="1" x14ac:dyDescent="0.2">
      <c r="A257" s="65">
        <v>1</v>
      </c>
      <c r="B257" s="98" t="s">
        <v>72</v>
      </c>
      <c r="C257" s="82"/>
      <c r="D257" s="49" t="s">
        <v>230</v>
      </c>
      <c r="E257" s="49">
        <v>4</v>
      </c>
      <c r="F257" s="49"/>
      <c r="G257" s="36" t="s">
        <v>440</v>
      </c>
      <c r="H257" s="65">
        <v>17697</v>
      </c>
      <c r="I257" s="49">
        <v>3.49</v>
      </c>
      <c r="J257" s="49">
        <v>2.34</v>
      </c>
      <c r="K257" s="92">
        <f t="shared" ref="K257" si="293">H257*I257*J257</f>
        <v>144524.32020000002</v>
      </c>
      <c r="L257" s="69">
        <v>25</v>
      </c>
      <c r="M257" s="92">
        <f>K257*L257/100</f>
        <v>36131.080050000004</v>
      </c>
      <c r="N257" s="65"/>
      <c r="O257" s="65"/>
      <c r="P257" s="65"/>
      <c r="Q257" s="65"/>
      <c r="R257" s="65"/>
      <c r="S257" s="65"/>
      <c r="T257" s="65">
        <v>150</v>
      </c>
      <c r="U257" s="68">
        <f>H257*T257/100</f>
        <v>26545.5</v>
      </c>
      <c r="V257" s="65"/>
      <c r="W257" s="68"/>
      <c r="X257" s="41">
        <f t="shared" ref="X257" si="294">(K257+M257)*10/100</f>
        <v>18065.540024999998</v>
      </c>
      <c r="Y257" s="41">
        <f t="shared" ref="Y257" si="295">K257+M257+O257+Q257+U257+W257+S257+X257</f>
        <v>225266.440275</v>
      </c>
      <c r="Z257" s="71">
        <v>0.5</v>
      </c>
      <c r="AA257" s="41">
        <f>Y257*Z257</f>
        <v>112633.2201375</v>
      </c>
      <c r="AB257" s="72">
        <v>1</v>
      </c>
      <c r="AC257" s="41">
        <f>AA257*AB257</f>
        <v>112633.2201375</v>
      </c>
    </row>
    <row r="258" spans="1:29" s="65" customFormat="1" x14ac:dyDescent="0.2">
      <c r="A258" s="93"/>
      <c r="B258" s="100" t="s">
        <v>19</v>
      </c>
      <c r="C258" s="94"/>
      <c r="D258" s="93"/>
      <c r="E258" s="93"/>
      <c r="F258" s="93"/>
      <c r="G258" s="95"/>
      <c r="H258" s="93"/>
      <c r="I258" s="50"/>
      <c r="J258" s="50"/>
      <c r="K258" s="96">
        <f>SUM(K257:K257)</f>
        <v>144524.32020000002</v>
      </c>
      <c r="L258" s="96"/>
      <c r="M258" s="96">
        <f>SUM(M257:M257)</f>
        <v>36131.080050000004</v>
      </c>
      <c r="N258" s="96"/>
      <c r="O258" s="96">
        <f>SUM(O257:O257)</f>
        <v>0</v>
      </c>
      <c r="P258" s="96"/>
      <c r="Q258" s="96">
        <f>SUM(Q257:Q257)</f>
        <v>0</v>
      </c>
      <c r="R258" s="96"/>
      <c r="S258" s="96"/>
      <c r="T258" s="96"/>
      <c r="U258" s="96">
        <f>SUM(U257:U257)</f>
        <v>26545.5</v>
      </c>
      <c r="V258" s="96"/>
      <c r="W258" s="96">
        <f t="shared" ref="W258:AC258" si="296">SUM(W257:W257)</f>
        <v>0</v>
      </c>
      <c r="X258" s="96">
        <f t="shared" si="296"/>
        <v>18065.540024999998</v>
      </c>
      <c r="Y258" s="96">
        <f t="shared" si="296"/>
        <v>225266.440275</v>
      </c>
      <c r="Z258" s="101">
        <f t="shared" si="296"/>
        <v>0.5</v>
      </c>
      <c r="AA258" s="96">
        <f t="shared" si="296"/>
        <v>112633.2201375</v>
      </c>
      <c r="AB258" s="96"/>
      <c r="AC258" s="96">
        <f t="shared" si="296"/>
        <v>112633.2201375</v>
      </c>
    </row>
    <row r="259" spans="1:29" s="65" customFormat="1" x14ac:dyDescent="0.2">
      <c r="A259" s="220" t="s">
        <v>237</v>
      </c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67"/>
      <c r="AC259" s="67"/>
    </row>
    <row r="260" spans="1:29" s="65" customFormat="1" ht="12.75" customHeight="1" x14ac:dyDescent="0.2">
      <c r="A260" s="65">
        <v>1</v>
      </c>
      <c r="B260" s="85" t="s">
        <v>215</v>
      </c>
      <c r="C260" s="82" t="s">
        <v>292</v>
      </c>
      <c r="D260" s="49" t="s">
        <v>230</v>
      </c>
      <c r="E260" s="49">
        <v>1</v>
      </c>
      <c r="F260" s="49"/>
      <c r="G260" s="36" t="s">
        <v>465</v>
      </c>
      <c r="H260" s="65">
        <v>17697</v>
      </c>
      <c r="I260" s="49">
        <v>4.53</v>
      </c>
      <c r="J260" s="49">
        <v>2.34</v>
      </c>
      <c r="K260" s="92">
        <f t="shared" ref="K260:K261" si="297">H260*I260*J260</f>
        <v>187591.73939999999</v>
      </c>
      <c r="L260" s="69">
        <v>25</v>
      </c>
      <c r="M260" s="92">
        <f>K260*L260/100</f>
        <v>46897.934849999991</v>
      </c>
      <c r="T260" s="65">
        <v>150</v>
      </c>
      <c r="U260" s="68">
        <f>H260*T260/100</f>
        <v>26545.5</v>
      </c>
      <c r="W260" s="68"/>
      <c r="X260" s="41">
        <f t="shared" ref="X260" si="298">(K260+M260)*10/100</f>
        <v>23448.967424999995</v>
      </c>
      <c r="Y260" s="41">
        <f t="shared" ref="Y260" si="299">K260+M260+O260+Q260+U260+W260+S260+X260</f>
        <v>284484.14167499996</v>
      </c>
      <c r="Z260" s="80">
        <v>1</v>
      </c>
      <c r="AA260" s="41">
        <f t="shared" ref="AA260" si="300">Y260*Z260</f>
        <v>284484.14167499996</v>
      </c>
      <c r="AB260" s="72">
        <v>1</v>
      </c>
      <c r="AC260" s="41">
        <f>AA260*AB260</f>
        <v>284484.14167499996</v>
      </c>
    </row>
    <row r="261" spans="1:29" s="102" customFormat="1" ht="21.6" customHeight="1" x14ac:dyDescent="0.2">
      <c r="A261" s="102">
        <v>2</v>
      </c>
      <c r="B261" s="112" t="s">
        <v>281</v>
      </c>
      <c r="C261" s="82" t="s">
        <v>292</v>
      </c>
      <c r="D261" s="82" t="s">
        <v>230</v>
      </c>
      <c r="E261" s="82">
        <v>1</v>
      </c>
      <c r="F261" s="82"/>
      <c r="G261" s="36" t="s">
        <v>465</v>
      </c>
      <c r="H261" s="102">
        <v>17697</v>
      </c>
      <c r="I261" s="82">
        <v>4.53</v>
      </c>
      <c r="J261" s="49">
        <v>2.34</v>
      </c>
      <c r="K261" s="92">
        <f t="shared" si="297"/>
        <v>187591.73939999999</v>
      </c>
      <c r="L261" s="69">
        <v>25</v>
      </c>
      <c r="M261" s="92">
        <f>K261*L261/100</f>
        <v>46897.934849999991</v>
      </c>
      <c r="P261" s="105"/>
      <c r="Q261" s="105"/>
      <c r="S261" s="105"/>
      <c r="W261" s="105"/>
      <c r="X261" s="92">
        <f>(K261+M261)*10/100</f>
        <v>23448.967424999995</v>
      </c>
      <c r="Y261" s="92">
        <f>K261+M261+O261+Q261+U261+W261+S261+X261</f>
        <v>257938.64167499996</v>
      </c>
      <c r="Z261" s="71">
        <v>0.25</v>
      </c>
      <c r="AA261" s="92">
        <f>Y261*Z261</f>
        <v>64484.660418749991</v>
      </c>
      <c r="AB261" s="72">
        <v>1</v>
      </c>
      <c r="AC261" s="41">
        <f>AA261*AB261</f>
        <v>64484.660418749991</v>
      </c>
    </row>
    <row r="262" spans="1:29" s="65" customFormat="1" ht="12.75" customHeight="1" x14ac:dyDescent="0.2">
      <c r="A262" s="93"/>
      <c r="B262" s="100" t="s">
        <v>19</v>
      </c>
      <c r="C262" s="94"/>
      <c r="D262" s="93"/>
      <c r="E262" s="93"/>
      <c r="F262" s="93"/>
      <c r="G262" s="95"/>
      <c r="H262" s="93"/>
      <c r="I262" s="50"/>
      <c r="J262" s="50"/>
      <c r="K262" s="96">
        <f>SUM(K260:K261)</f>
        <v>375183.47879999998</v>
      </c>
      <c r="L262" s="96"/>
      <c r="M262" s="96">
        <f>SUM(M260:M261)</f>
        <v>93795.869699999981</v>
      </c>
      <c r="N262" s="96"/>
      <c r="O262" s="96">
        <f>SUM(O260:O260)</f>
        <v>0</v>
      </c>
      <c r="P262" s="96"/>
      <c r="Q262" s="96">
        <f>SUM(Q260:Q260)</f>
        <v>0</v>
      </c>
      <c r="R262" s="96"/>
      <c r="S262" s="96">
        <f>SUM(S260:S260)</f>
        <v>0</v>
      </c>
      <c r="T262" s="96"/>
      <c r="U262" s="96">
        <f>SUM(U260:U261)</f>
        <v>26545.5</v>
      </c>
      <c r="V262" s="96"/>
      <c r="W262" s="96">
        <f>SUM(W260:W260)</f>
        <v>0</v>
      </c>
      <c r="X262" s="96">
        <f>SUM(X260:X261)</f>
        <v>46897.934849999991</v>
      </c>
      <c r="Y262" s="96">
        <f>SUM(Y260:Y261)</f>
        <v>542422.78334999993</v>
      </c>
      <c r="Z262" s="101">
        <f>SUM(Z260:Z261)</f>
        <v>1.25</v>
      </c>
      <c r="AA262" s="96">
        <f>SUM(AA260:AA261)</f>
        <v>348968.80209374998</v>
      </c>
      <c r="AB262" s="96"/>
      <c r="AC262" s="96">
        <f>SUM(AC260:AC261)</f>
        <v>348968.80209374998</v>
      </c>
    </row>
    <row r="263" spans="1:29" s="65" customFormat="1" ht="12.75" customHeight="1" x14ac:dyDescent="0.2">
      <c r="A263" s="220" t="s">
        <v>147</v>
      </c>
      <c r="B263" s="220"/>
      <c r="C263" s="220"/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67"/>
      <c r="AC263" s="67"/>
    </row>
    <row r="264" spans="1:29" s="93" customFormat="1" x14ac:dyDescent="0.2">
      <c r="A264" s="65">
        <v>1</v>
      </c>
      <c r="B264" s="85" t="s">
        <v>215</v>
      </c>
      <c r="C264" s="82" t="s">
        <v>290</v>
      </c>
      <c r="D264" s="49" t="s">
        <v>230</v>
      </c>
      <c r="E264" s="49">
        <v>2</v>
      </c>
      <c r="F264" s="49"/>
      <c r="G264" s="36" t="s">
        <v>520</v>
      </c>
      <c r="H264" s="65">
        <v>17697</v>
      </c>
      <c r="I264" s="49">
        <v>4.41</v>
      </c>
      <c r="J264" s="49">
        <v>2.34</v>
      </c>
      <c r="K264" s="92">
        <f t="shared" ref="K264:K265" si="301">H264*I264*J264</f>
        <v>182622.42180000001</v>
      </c>
      <c r="L264" s="69">
        <v>25</v>
      </c>
      <c r="M264" s="92">
        <f>K264*L264/100</f>
        <v>45655.605450000003</v>
      </c>
      <c r="N264" s="65"/>
      <c r="O264" s="65"/>
      <c r="P264" s="65"/>
      <c r="Q264" s="65"/>
      <c r="R264" s="65"/>
      <c r="S264" s="65"/>
      <c r="T264" s="65">
        <v>150</v>
      </c>
      <c r="U264" s="68">
        <f>H264*T264/100</f>
        <v>26545.5</v>
      </c>
      <c r="V264" s="65"/>
      <c r="W264" s="68"/>
      <c r="X264" s="41">
        <f t="shared" ref="X264" si="302">(K264+M264)*10/100</f>
        <v>22827.802725000001</v>
      </c>
      <c r="Y264" s="41">
        <f t="shared" ref="Y264" si="303">K264+M264+O264+Q264+U264+W264+S264+X264</f>
        <v>277651.329975</v>
      </c>
      <c r="Z264" s="71">
        <v>1</v>
      </c>
      <c r="AA264" s="41">
        <f>Y264*Z264</f>
        <v>277651.329975</v>
      </c>
      <c r="AB264" s="72">
        <v>1</v>
      </c>
      <c r="AC264" s="41">
        <f>AA264*AB264</f>
        <v>277651.329975</v>
      </c>
    </row>
    <row r="265" spans="1:29" s="102" customFormat="1" ht="25.15" customHeight="1" x14ac:dyDescent="0.2">
      <c r="A265" s="102">
        <v>2</v>
      </c>
      <c r="B265" s="112" t="s">
        <v>280</v>
      </c>
      <c r="C265" s="82" t="s">
        <v>290</v>
      </c>
      <c r="D265" s="82" t="s">
        <v>230</v>
      </c>
      <c r="E265" s="82">
        <v>2</v>
      </c>
      <c r="F265" s="82"/>
      <c r="G265" s="36" t="s">
        <v>521</v>
      </c>
      <c r="H265" s="102">
        <v>17697</v>
      </c>
      <c r="I265" s="82">
        <v>4.34</v>
      </c>
      <c r="J265" s="49">
        <v>2.34</v>
      </c>
      <c r="K265" s="92">
        <f t="shared" si="301"/>
        <v>179723.65319999997</v>
      </c>
      <c r="L265" s="69">
        <v>25</v>
      </c>
      <c r="M265" s="92">
        <f>K265*L265/100</f>
        <v>44930.913299999993</v>
      </c>
      <c r="P265" s="105"/>
      <c r="Q265" s="105"/>
      <c r="R265" s="105"/>
      <c r="S265" s="105"/>
      <c r="T265" s="105"/>
      <c r="U265" s="105"/>
      <c r="X265" s="92">
        <f>(K265+M265)*10/100</f>
        <v>22465.456649999996</v>
      </c>
      <c r="Y265" s="92">
        <f>K265+M265+O265+Q265+U265+W265+S265+X265</f>
        <v>247120.02314999996</v>
      </c>
      <c r="Z265" s="71">
        <v>0.5</v>
      </c>
      <c r="AA265" s="92">
        <f>Y265*Z265</f>
        <v>123560.01157499998</v>
      </c>
      <c r="AB265" s="72">
        <v>1</v>
      </c>
      <c r="AC265" s="41">
        <f>AA265*AB265</f>
        <v>123560.01157499998</v>
      </c>
    </row>
    <row r="266" spans="1:29" s="65" customFormat="1" ht="12.75" customHeight="1" x14ac:dyDescent="0.2">
      <c r="A266" s="93"/>
      <c r="B266" s="100" t="s">
        <v>19</v>
      </c>
      <c r="C266" s="94"/>
      <c r="D266" s="93"/>
      <c r="E266" s="93"/>
      <c r="F266" s="93"/>
      <c r="G266" s="95"/>
      <c r="H266" s="93"/>
      <c r="I266" s="50"/>
      <c r="J266" s="50"/>
      <c r="K266" s="96">
        <f>SUM(K264:K265)</f>
        <v>362346.07499999995</v>
      </c>
      <c r="L266" s="96"/>
      <c r="M266" s="96">
        <f>SUM(M264:M265)</f>
        <v>90586.518749999988</v>
      </c>
      <c r="N266" s="96"/>
      <c r="O266" s="96">
        <f>SUM(O264:O264)</f>
        <v>0</v>
      </c>
      <c r="P266" s="96"/>
      <c r="Q266" s="96">
        <f>SUM(Q264:Q264)</f>
        <v>0</v>
      </c>
      <c r="R266" s="96"/>
      <c r="S266" s="96">
        <f>SUM(S264:S264)</f>
        <v>0</v>
      </c>
      <c r="T266" s="96"/>
      <c r="U266" s="96">
        <f>SUM(U264:U265)</f>
        <v>26545.5</v>
      </c>
      <c r="V266" s="96"/>
      <c r="W266" s="96">
        <f>SUM(W264:W264)</f>
        <v>0</v>
      </c>
      <c r="X266" s="96">
        <f>SUM(X264:X265)</f>
        <v>45293.259374999994</v>
      </c>
      <c r="Y266" s="96">
        <f>SUM(Y264:Y265)</f>
        <v>524771.35312499991</v>
      </c>
      <c r="Z266" s="101">
        <f>SUM(Z264:Z265)</f>
        <v>1.5</v>
      </c>
      <c r="AA266" s="96">
        <f>SUM(AA264:AA265)</f>
        <v>401211.34155000001</v>
      </c>
      <c r="AB266" s="96"/>
      <c r="AC266" s="96">
        <f>SUM(AC264:AC265)</f>
        <v>401211.34155000001</v>
      </c>
    </row>
    <row r="267" spans="1:29" s="65" customFormat="1" ht="12.75" customHeight="1" x14ac:dyDescent="0.2">
      <c r="A267" s="220" t="s">
        <v>117</v>
      </c>
      <c r="B267" s="220"/>
      <c r="C267" s="220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67"/>
      <c r="AC267" s="67"/>
    </row>
    <row r="268" spans="1:29" s="65" customFormat="1" ht="16.149999999999999" customHeight="1" x14ac:dyDescent="0.2">
      <c r="A268" s="65">
        <v>1</v>
      </c>
      <c r="B268" s="98" t="s">
        <v>72</v>
      </c>
      <c r="C268" s="82" t="s">
        <v>292</v>
      </c>
      <c r="D268" s="49" t="s">
        <v>230</v>
      </c>
      <c r="E268" s="49">
        <v>1</v>
      </c>
      <c r="F268" s="49"/>
      <c r="G268" s="36" t="s">
        <v>384</v>
      </c>
      <c r="H268" s="65">
        <v>17697</v>
      </c>
      <c r="I268" s="49">
        <v>4.53</v>
      </c>
      <c r="J268" s="49">
        <v>2.34</v>
      </c>
      <c r="K268" s="92">
        <f t="shared" ref="K268:K270" si="304">H268*I268*J268</f>
        <v>187591.73939999999</v>
      </c>
      <c r="L268" s="69">
        <v>25</v>
      </c>
      <c r="M268" s="92">
        <f>K268*L268/100</f>
        <v>46897.934849999991</v>
      </c>
      <c r="T268" s="65">
        <v>150</v>
      </c>
      <c r="U268" s="68">
        <f>H268*T268/100</f>
        <v>26545.5</v>
      </c>
      <c r="W268" s="68"/>
      <c r="X268" s="41">
        <f t="shared" ref="X268" si="305">(K268+M268)*10/100</f>
        <v>23448.967424999995</v>
      </c>
      <c r="Y268" s="41">
        <f t="shared" ref="Y268" si="306">K268+M268+O268+Q268+U268+W268+S268+X268</f>
        <v>284484.14167499996</v>
      </c>
      <c r="Z268" s="71">
        <v>1</v>
      </c>
      <c r="AA268" s="41">
        <f>Y268*Z268</f>
        <v>284484.14167499996</v>
      </c>
      <c r="AB268" s="72">
        <v>1</v>
      </c>
      <c r="AC268" s="41">
        <f>AA268*AB268</f>
        <v>284484.14167499996</v>
      </c>
    </row>
    <row r="269" spans="1:29" s="102" customFormat="1" ht="24" customHeight="1" x14ac:dyDescent="0.2">
      <c r="A269" s="102">
        <v>2</v>
      </c>
      <c r="B269" s="85" t="s">
        <v>215</v>
      </c>
      <c r="C269" s="82"/>
      <c r="D269" s="82" t="s">
        <v>230</v>
      </c>
      <c r="E269" s="82">
        <v>4</v>
      </c>
      <c r="F269" s="82"/>
      <c r="G269" s="36" t="s">
        <v>522</v>
      </c>
      <c r="H269" s="102">
        <v>17697</v>
      </c>
      <c r="I269" s="82">
        <v>3.57</v>
      </c>
      <c r="J269" s="49">
        <v>2.34</v>
      </c>
      <c r="K269" s="92">
        <f t="shared" ref="K269" si="307">H269*I269*J269</f>
        <v>147837.19859999997</v>
      </c>
      <c r="L269" s="69">
        <v>25</v>
      </c>
      <c r="M269" s="92">
        <f>K269*L269/100</f>
        <v>36959.299649999994</v>
      </c>
      <c r="T269" s="102">
        <v>150</v>
      </c>
      <c r="U269" s="68">
        <f>H269*T269/100</f>
        <v>26545.5</v>
      </c>
      <c r="W269" s="105"/>
      <c r="X269" s="92">
        <f>(K269+M269)*10/100</f>
        <v>18479.649824999997</v>
      </c>
      <c r="Y269" s="92">
        <f>K269+M269+O269+Q269+U269+W269+S269+X269</f>
        <v>229821.64807499998</v>
      </c>
      <c r="Z269" s="71">
        <v>0.5</v>
      </c>
      <c r="AA269" s="92">
        <f>Y269*Z269</f>
        <v>114910.82403749999</v>
      </c>
      <c r="AB269" s="72">
        <v>1</v>
      </c>
      <c r="AC269" s="41">
        <f>AA269*AB269</f>
        <v>114910.82403749999</v>
      </c>
    </row>
    <row r="270" spans="1:29" s="102" customFormat="1" ht="24" customHeight="1" x14ac:dyDescent="0.2">
      <c r="A270" s="102">
        <v>3</v>
      </c>
      <c r="B270" s="112" t="s">
        <v>275</v>
      </c>
      <c r="C270" s="82"/>
      <c r="D270" s="82" t="s">
        <v>230</v>
      </c>
      <c r="E270" s="82">
        <v>4</v>
      </c>
      <c r="F270" s="82"/>
      <c r="G270" s="36" t="s">
        <v>522</v>
      </c>
      <c r="H270" s="102">
        <v>17697</v>
      </c>
      <c r="I270" s="82">
        <v>3.57</v>
      </c>
      <c r="J270" s="49">
        <v>2.34</v>
      </c>
      <c r="K270" s="92">
        <f t="shared" si="304"/>
        <v>147837.19859999997</v>
      </c>
      <c r="L270" s="69">
        <v>25</v>
      </c>
      <c r="M270" s="92">
        <f>K270*L270/100</f>
        <v>36959.299649999994</v>
      </c>
      <c r="U270" s="105"/>
      <c r="W270" s="105"/>
      <c r="X270" s="92">
        <f>(K270+M270)*10/100</f>
        <v>18479.649824999997</v>
      </c>
      <c r="Y270" s="92">
        <f>K270+M270+O270+Q270+U270+W270+S270+X270</f>
        <v>203276.14807499998</v>
      </c>
      <c r="Z270" s="71">
        <v>0.5</v>
      </c>
      <c r="AA270" s="92">
        <f>Y270*Z270</f>
        <v>101638.07403749999</v>
      </c>
      <c r="AB270" s="72">
        <v>1</v>
      </c>
      <c r="AC270" s="41">
        <f>AA270*AB270</f>
        <v>101638.07403749999</v>
      </c>
    </row>
    <row r="271" spans="1:29" s="93" customFormat="1" x14ac:dyDescent="0.2">
      <c r="B271" s="100" t="s">
        <v>19</v>
      </c>
      <c r="C271" s="94"/>
      <c r="G271" s="95"/>
      <c r="I271" s="50"/>
      <c r="J271" s="50"/>
      <c r="K271" s="207">
        <f>SUM(K268:K270)</f>
        <v>483266.13659999997</v>
      </c>
      <c r="L271" s="96"/>
      <c r="M271" s="96">
        <f>SUM(M268:M270)</f>
        <v>120816.53414999999</v>
      </c>
      <c r="N271" s="96"/>
      <c r="O271" s="96">
        <f>SUM(O268:O268)</f>
        <v>0</v>
      </c>
      <c r="P271" s="96"/>
      <c r="Q271" s="96">
        <f>SUM(Q268:Q268)</f>
        <v>0</v>
      </c>
      <c r="R271" s="96"/>
      <c r="S271" s="96"/>
      <c r="T271" s="96"/>
      <c r="U271" s="96">
        <f>SUM(U268:U270)</f>
        <v>53091</v>
      </c>
      <c r="V271" s="96"/>
      <c r="W271" s="96">
        <f>SUM(W268:W268)</f>
        <v>0</v>
      </c>
      <c r="X271" s="96">
        <f>SUM(X268:X270)</f>
        <v>60408.267074999996</v>
      </c>
      <c r="Y271" s="96">
        <f>SUM(Y268:Y270)</f>
        <v>717581.93782499991</v>
      </c>
      <c r="Z271" s="101">
        <f>SUM(Z268:Z270)</f>
        <v>2</v>
      </c>
      <c r="AA271" s="96">
        <f>SUM(AA268:AA270)</f>
        <v>501033.03974999988</v>
      </c>
      <c r="AB271" s="96"/>
      <c r="AC271" s="96">
        <f>SUM(AC268:AC270)</f>
        <v>501033.03974999988</v>
      </c>
    </row>
    <row r="272" spans="1:29" s="65" customFormat="1" x14ac:dyDescent="0.2">
      <c r="A272" s="93"/>
      <c r="B272" s="217" t="s">
        <v>142</v>
      </c>
      <c r="C272" s="94"/>
      <c r="D272" s="93"/>
      <c r="E272" s="93"/>
      <c r="F272" s="93"/>
      <c r="G272" s="95"/>
      <c r="H272" s="93"/>
      <c r="I272" s="50"/>
      <c r="J272" s="50"/>
      <c r="K272" s="96">
        <f>K76+K97+K107+K126+K163+K167+K176+K262+K183+K206+K201+K266+K188+K211+K238+K193+K251+K214+K241+K255+K244+K218+K271+K222+K197+K226+K229+K233+K247+K258</f>
        <v>21991444.274699993</v>
      </c>
      <c r="L272" s="96"/>
      <c r="M272" s="96">
        <f>M76+M97+M107+M126+M163+M167+M176+M262+M183+M206+M201+M266+M188+M211+M238+M193+M251+M214+M241+M255+M244+M218+M271+M222+M197+M226+M229+M233+M247+M258</f>
        <v>5447585.4313139981</v>
      </c>
      <c r="N272" s="96"/>
      <c r="O272" s="96">
        <f>O76+O97+O107+O126+O163+O167+O176+O262+O183+O206+O201+O266+O188+O211+O238+O193+O251+O214+O241+O255+O244+O218+O271+O222+O197+O226+O229+O233+O247+O258</f>
        <v>13272.75</v>
      </c>
      <c r="P272" s="96"/>
      <c r="Q272" s="96">
        <f>Q76+Q97+Q107+Q126+Q163+Q167+Q176+Q262+Q183+Q206+Q201+Q266+Q188+Q211+Q238+Q193+Q251+Q214+Q241+Q255+Q244+Q218+Q271+Q222+Q197+Q226+Q229+Q233+Q247+Q258</f>
        <v>385796.72363999992</v>
      </c>
      <c r="R272" s="96"/>
      <c r="S272" s="96">
        <f>S76+S97+S107+S126+S163+S167+S176+S262+S183+S206+S201+S266+S188+S211+S238+S193+S251+S214+S241+S255+S244+S218+S271+S222+S197+S226+S229+S233+S247+S258</f>
        <v>88485</v>
      </c>
      <c r="T272" s="96"/>
      <c r="U272" s="96">
        <f>U76+U97+U107+U126+U163+U167+U176+U262+U183+U206+U201+U266+U188+U211+U238+U193+U251+U214+U241+U255+U244+U218+U271+U222+U197+U226+U229+U233+U247+U258</f>
        <v>1194547.5</v>
      </c>
      <c r="V272" s="96"/>
      <c r="W272" s="96">
        <f>W76+W97+W107+W126+W163+W167+W176+W262+W183+W206+W201+W266+W188+W211+W238+W193+W251+W214+W241+W255+W244+W218+W271+W222+W197+W226+W229+W233+W247+W258</f>
        <v>0</v>
      </c>
      <c r="X272" s="96">
        <f>X76+X97+X107+X126+X163+X167+X176+X262+X183+X206+X201+X266+X188+X211+X238+X193+X251+X214+X241+X255+X244+X218+X271+X222+X197+X226+X229+X233+X247+X258</f>
        <v>2710194.4328813986</v>
      </c>
      <c r="Y272" s="96">
        <f>Y76+Y97+Y107+Y126+Y163+Y167+Y176+Y262+Y183+Y206+Y201+Y266+Y188+Y211+Y238+Y193+Y251+Y214+Y241+Y255+Y244+Y218+Y271+Y222+Y197+Y226+Y229+Y233+Y247+Y258</f>
        <v>31831326.112535395</v>
      </c>
      <c r="Z272" s="97">
        <f>Z76+Z97+Z107+Z126+Z163+Z167+Z176+Z262+Z183+Z206+Z201+Z266+Z188+Z211+Z238+Z193+Z251+Z214+Z241+Z255+Z244+Z218+Z271+Z222+Z197+Z226+Z229+Z233+Z247+Z258</f>
        <v>96.25</v>
      </c>
      <c r="AA272" s="96">
        <f>AA76+AA97+AA107+AA126+AA163+AA167+AA176+AA262+AA183+AA206+AA201+AA266+AA188+AA211+AA238+AA193+AA251+AA214+AA241+AA255+AA244+AA218+AA271+AA222+AA197+AA226+AA229+AA233+AA247+AA258</f>
        <v>22763523.605502896</v>
      </c>
      <c r="AB272" s="96"/>
      <c r="AC272" s="96">
        <f>AC76+AC97+AC107+AC126+AC163+AC167+AC176+AC262+AC183+AC206+AC201+AC266+AC188+AC211+AC238+AC193+AC251+AC214+AC241+AC255+AC244+AC218+AC271+AC222+AC197+AC226+AC229+AC233+AC247+AC258</f>
        <v>22763523.605502896</v>
      </c>
    </row>
    <row r="273" spans="1:29" s="65" customFormat="1" ht="11.25" customHeight="1" x14ac:dyDescent="0.2">
      <c r="A273" s="24"/>
      <c r="B273" s="25"/>
      <c r="C273" s="36"/>
      <c r="D273" s="24"/>
      <c r="E273" s="24"/>
      <c r="F273" s="24"/>
      <c r="G273" s="36"/>
      <c r="H273" s="26"/>
      <c r="I273" s="79"/>
      <c r="J273" s="79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84"/>
      <c r="AA273" s="28"/>
      <c r="AB273" s="28"/>
      <c r="AC273" s="28"/>
    </row>
    <row r="274" spans="1:29" s="65" customFormat="1" ht="12.75" customHeight="1" x14ac:dyDescent="0.2">
      <c r="A274" s="223" t="s">
        <v>125</v>
      </c>
      <c r="B274" s="223"/>
      <c r="C274" s="223"/>
      <c r="D274" s="223"/>
      <c r="E274" s="223"/>
      <c r="F274" s="223"/>
      <c r="G274" s="223"/>
      <c r="H274" s="223"/>
      <c r="I274" s="223"/>
      <c r="J274" s="223"/>
      <c r="K274" s="223"/>
      <c r="L274" s="223"/>
      <c r="M274" s="223"/>
      <c r="N274" s="223"/>
      <c r="O274" s="223"/>
      <c r="P274" s="223"/>
      <c r="Q274" s="223"/>
      <c r="R274" s="223"/>
      <c r="S274" s="223"/>
      <c r="T274" s="223"/>
      <c r="U274" s="223"/>
      <c r="V274" s="223"/>
      <c r="W274" s="223"/>
      <c r="X274" s="223"/>
      <c r="Y274" s="223"/>
      <c r="Z274" s="223"/>
      <c r="AA274" s="223"/>
      <c r="AB274" s="64"/>
      <c r="AC274" s="64"/>
    </row>
    <row r="275" spans="1:29" s="102" customFormat="1" ht="12.75" customHeight="1" x14ac:dyDescent="0.2">
      <c r="A275" s="220" t="s">
        <v>50</v>
      </c>
      <c r="B275" s="221"/>
      <c r="C275" s="221"/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  <c r="AA275" s="221"/>
      <c r="AB275" s="66"/>
      <c r="AC275" s="66"/>
    </row>
    <row r="276" spans="1:29" s="102" customFormat="1" ht="15" customHeight="1" x14ac:dyDescent="0.2">
      <c r="A276" s="65">
        <v>1</v>
      </c>
      <c r="B276" s="122" t="s">
        <v>2</v>
      </c>
      <c r="C276" s="82"/>
      <c r="D276" s="69"/>
      <c r="E276" s="69"/>
      <c r="F276" s="69">
        <v>5</v>
      </c>
      <c r="G276" s="36"/>
      <c r="H276" s="26" t="s">
        <v>43</v>
      </c>
      <c r="I276" s="123" t="s">
        <v>530</v>
      </c>
      <c r="J276" s="123" t="s">
        <v>453</v>
      </c>
      <c r="K276" s="92">
        <f t="shared" ref="K276:K278" si="308">H276*I276*J276</f>
        <v>96445.110600000015</v>
      </c>
      <c r="L276" s="69"/>
      <c r="M276" s="69"/>
      <c r="N276" s="69"/>
      <c r="O276" s="69"/>
      <c r="P276" s="69"/>
      <c r="Q276" s="123"/>
      <c r="R276" s="123"/>
      <c r="S276" s="123"/>
      <c r="T276" s="69"/>
      <c r="U276" s="69"/>
      <c r="V276" s="69"/>
      <c r="W276" s="69"/>
      <c r="X276" s="41">
        <f t="shared" ref="X276:X278" si="309">(K276+M276)*10/100</f>
        <v>9644.5110600000007</v>
      </c>
      <c r="Y276" s="41">
        <f t="shared" ref="Y276:Y278" si="310">K276+M276+O276+Q276+U276+W276+S276+X276</f>
        <v>106089.62166000002</v>
      </c>
      <c r="Z276" s="71">
        <v>1</v>
      </c>
      <c r="AA276" s="41">
        <f>Y276*Z276</f>
        <v>106089.62166000002</v>
      </c>
      <c r="AB276" s="72">
        <v>1</v>
      </c>
      <c r="AC276" s="41">
        <f>AA276*AB276</f>
        <v>106089.62166000002</v>
      </c>
    </row>
    <row r="277" spans="1:29" s="125" customFormat="1" ht="12.75" customHeight="1" x14ac:dyDescent="0.2">
      <c r="A277" s="65">
        <v>2</v>
      </c>
      <c r="B277" s="98" t="s">
        <v>48</v>
      </c>
      <c r="C277" s="82"/>
      <c r="D277" s="65"/>
      <c r="E277" s="65"/>
      <c r="F277" s="65">
        <v>4</v>
      </c>
      <c r="G277" s="36"/>
      <c r="H277" s="26" t="s">
        <v>43</v>
      </c>
      <c r="I277" s="80">
        <v>2.9</v>
      </c>
      <c r="J277" s="80">
        <v>1.86</v>
      </c>
      <c r="K277" s="92">
        <f t="shared" si="308"/>
        <v>95457.618000000002</v>
      </c>
      <c r="L277" s="69"/>
      <c r="M277" s="92"/>
      <c r="N277" s="65"/>
      <c r="O277" s="65"/>
      <c r="P277" s="65"/>
      <c r="Q277" s="65"/>
      <c r="R277" s="65"/>
      <c r="S277" s="65"/>
      <c r="T277" s="65"/>
      <c r="U277" s="68"/>
      <c r="V277" s="65"/>
      <c r="W277" s="68"/>
      <c r="X277" s="41">
        <f t="shared" si="309"/>
        <v>9545.7618000000002</v>
      </c>
      <c r="Y277" s="41">
        <f t="shared" si="310"/>
        <v>105003.3798</v>
      </c>
      <c r="Z277" s="71">
        <v>0.75</v>
      </c>
      <c r="AA277" s="41">
        <f>Y277*Z277</f>
        <v>78752.534849999996</v>
      </c>
      <c r="AB277" s="72">
        <v>1</v>
      </c>
      <c r="AC277" s="41">
        <f>AA277*AB277</f>
        <v>78752.534849999996</v>
      </c>
    </row>
    <row r="278" spans="1:29" s="65" customFormat="1" ht="12.75" customHeight="1" x14ac:dyDescent="0.2">
      <c r="A278" s="65">
        <v>3</v>
      </c>
      <c r="B278" s="122" t="s">
        <v>48</v>
      </c>
      <c r="C278" s="82"/>
      <c r="D278" s="69"/>
      <c r="E278" s="69"/>
      <c r="F278" s="69">
        <v>4</v>
      </c>
      <c r="G278" s="36"/>
      <c r="H278" s="26" t="s">
        <v>43</v>
      </c>
      <c r="I278" s="80">
        <v>2.9</v>
      </c>
      <c r="J278" s="123" t="s">
        <v>453</v>
      </c>
      <c r="K278" s="92">
        <f t="shared" si="308"/>
        <v>95457.618000000002</v>
      </c>
      <c r="L278" s="69"/>
      <c r="M278" s="69"/>
      <c r="N278" s="69"/>
      <c r="O278" s="69"/>
      <c r="P278" s="69"/>
      <c r="Q278" s="123"/>
      <c r="R278" s="123"/>
      <c r="S278" s="123"/>
      <c r="T278" s="69"/>
      <c r="U278" s="69"/>
      <c r="V278" s="69"/>
      <c r="W278" s="69"/>
      <c r="X278" s="41">
        <f t="shared" si="309"/>
        <v>9545.7618000000002</v>
      </c>
      <c r="Y278" s="41">
        <f t="shared" si="310"/>
        <v>105003.3798</v>
      </c>
      <c r="Z278" s="71">
        <v>0.75</v>
      </c>
      <c r="AA278" s="41">
        <f>Y278*Z278</f>
        <v>78752.534849999996</v>
      </c>
      <c r="AB278" s="72">
        <v>1</v>
      </c>
      <c r="AC278" s="41">
        <f>AA278*AB278</f>
        <v>78752.534849999996</v>
      </c>
    </row>
    <row r="279" spans="1:29" s="65" customFormat="1" x14ac:dyDescent="0.2">
      <c r="A279" s="24"/>
      <c r="B279" s="100" t="s">
        <v>19</v>
      </c>
      <c r="C279" s="114"/>
      <c r="D279" s="81"/>
      <c r="E279" s="81"/>
      <c r="F279" s="81"/>
      <c r="G279" s="114"/>
      <c r="H279" s="126"/>
      <c r="I279" s="77"/>
      <c r="J279" s="77"/>
      <c r="K279" s="107">
        <f>SUM(K276:K278)</f>
        <v>287360.34660000005</v>
      </c>
      <c r="L279" s="28"/>
      <c r="M279" s="28"/>
      <c r="N279" s="28"/>
      <c r="O279" s="28">
        <f>SUM(O276:O278)</f>
        <v>0</v>
      </c>
      <c r="P279" s="28"/>
      <c r="Q279" s="28">
        <f>SUM(Q276:Q278)</f>
        <v>0</v>
      </c>
      <c r="R279" s="28"/>
      <c r="S279" s="28"/>
      <c r="T279" s="28"/>
      <c r="U279" s="28">
        <f>SUM(U276:U278)</f>
        <v>0</v>
      </c>
      <c r="V279" s="28"/>
      <c r="W279" s="28">
        <f t="shared" ref="W279:Y279" si="311">SUM(W276:W278)</f>
        <v>0</v>
      </c>
      <c r="X279" s="28">
        <f t="shared" si="311"/>
        <v>28736.034660000001</v>
      </c>
      <c r="Y279" s="28">
        <f t="shared" si="311"/>
        <v>316096.38125999999</v>
      </c>
      <c r="Z279" s="84">
        <f>SUM(Z276:Z278)</f>
        <v>2.5</v>
      </c>
      <c r="AA279" s="28">
        <f>SUM(AA276:AA278)</f>
        <v>263594.69136</v>
      </c>
      <c r="AB279" s="28"/>
      <c r="AC279" s="28">
        <f>SUM(AC276:AC278)</f>
        <v>263594.69136</v>
      </c>
    </row>
    <row r="280" spans="1:29" s="65" customFormat="1" ht="13.5" customHeight="1" x14ac:dyDescent="0.2">
      <c r="A280" s="220" t="s">
        <v>53</v>
      </c>
      <c r="B280" s="221"/>
      <c r="C280" s="221"/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  <c r="AA280" s="221"/>
      <c r="AB280" s="66"/>
      <c r="AC280" s="66"/>
    </row>
    <row r="281" spans="1:29" s="65" customFormat="1" ht="13.9" customHeight="1" x14ac:dyDescent="0.2">
      <c r="A281" s="65">
        <v>1</v>
      </c>
      <c r="B281" s="122" t="s">
        <v>127</v>
      </c>
      <c r="C281" s="82"/>
      <c r="D281" s="69"/>
      <c r="E281" s="69"/>
      <c r="F281" s="69">
        <v>4</v>
      </c>
      <c r="G281" s="36"/>
      <c r="H281" s="26" t="s">
        <v>43</v>
      </c>
      <c r="I281" s="80">
        <v>2.9</v>
      </c>
      <c r="J281" s="80">
        <v>1.86</v>
      </c>
      <c r="K281" s="92">
        <f t="shared" ref="K281:K282" si="312">H281*I281*J281</f>
        <v>95457.618000000002</v>
      </c>
      <c r="L281" s="69"/>
      <c r="M281" s="69"/>
      <c r="N281" s="69"/>
      <c r="O281" s="69"/>
      <c r="P281" s="69">
        <v>40</v>
      </c>
      <c r="Q281" s="104">
        <f>H281*P281/100</f>
        <v>7078.8</v>
      </c>
      <c r="R281" s="104"/>
      <c r="S281" s="104"/>
      <c r="T281" s="69"/>
      <c r="U281" s="69"/>
      <c r="V281" s="69"/>
      <c r="W281" s="69"/>
      <c r="X281" s="41">
        <f t="shared" ref="X281" si="313">(K281+M281)*10/100</f>
        <v>9545.7618000000002</v>
      </c>
      <c r="Y281" s="41">
        <f t="shared" ref="Y281" si="314">K281+M281+O281+Q281+U281+W281+S281+X281</f>
        <v>112082.17980000001</v>
      </c>
      <c r="Z281" s="71">
        <v>1</v>
      </c>
      <c r="AA281" s="41">
        <f>Y281*Z281</f>
        <v>112082.17980000001</v>
      </c>
      <c r="AB281" s="72">
        <v>1</v>
      </c>
      <c r="AC281" s="41">
        <f>AA281*AB281</f>
        <v>112082.17980000001</v>
      </c>
    </row>
    <row r="282" spans="1:29" s="24" customFormat="1" x14ac:dyDescent="0.2">
      <c r="A282" s="65">
        <v>2</v>
      </c>
      <c r="B282" s="122" t="s">
        <v>128</v>
      </c>
      <c r="C282" s="82"/>
      <c r="D282" s="69"/>
      <c r="E282" s="69"/>
      <c r="F282" s="69">
        <v>4</v>
      </c>
      <c r="G282" s="36"/>
      <c r="H282" s="26" t="s">
        <v>43</v>
      </c>
      <c r="I282" s="80">
        <v>2.9</v>
      </c>
      <c r="J282" s="80">
        <v>1.86</v>
      </c>
      <c r="K282" s="92">
        <f t="shared" si="312"/>
        <v>95457.618000000002</v>
      </c>
      <c r="L282" s="69"/>
      <c r="M282" s="69"/>
      <c r="N282" s="69"/>
      <c r="O282" s="69"/>
      <c r="P282" s="69">
        <v>30</v>
      </c>
      <c r="Q282" s="104">
        <f>H282*P282/100</f>
        <v>5309.1</v>
      </c>
      <c r="R282" s="104"/>
      <c r="S282" s="104"/>
      <c r="T282" s="69"/>
      <c r="U282" s="69"/>
      <c r="V282" s="69"/>
      <c r="W282" s="69"/>
      <c r="X282" s="41">
        <f t="shared" ref="X282" si="315">(K282+M282)*10/100</f>
        <v>9545.7618000000002</v>
      </c>
      <c r="Y282" s="41">
        <f t="shared" ref="Y282" si="316">K282+M282+O282+Q282+U282+W282+S282+X282</f>
        <v>110312.4798</v>
      </c>
      <c r="Z282" s="71">
        <v>0.75</v>
      </c>
      <c r="AA282" s="41">
        <f>Y282*Z282</f>
        <v>82734.359850000008</v>
      </c>
      <c r="AB282" s="72">
        <v>1</v>
      </c>
      <c r="AC282" s="41">
        <f>AA282*AB282</f>
        <v>82734.359850000008</v>
      </c>
    </row>
    <row r="283" spans="1:29" s="24" customFormat="1" x14ac:dyDescent="0.2">
      <c r="B283" s="100" t="s">
        <v>19</v>
      </c>
      <c r="C283" s="114"/>
      <c r="D283" s="81"/>
      <c r="E283" s="81"/>
      <c r="F283" s="81"/>
      <c r="G283" s="114"/>
      <c r="H283" s="126"/>
      <c r="I283" s="77"/>
      <c r="J283" s="77"/>
      <c r="K283" s="28">
        <f>SUM(K281:K282)</f>
        <v>190915.236</v>
      </c>
      <c r="L283" s="28"/>
      <c r="M283" s="28"/>
      <c r="N283" s="28"/>
      <c r="O283" s="28">
        <f>SUM(O281:O282)</f>
        <v>0</v>
      </c>
      <c r="P283" s="28"/>
      <c r="Q283" s="28">
        <f>SUM(Q281:Q282)</f>
        <v>12387.900000000001</v>
      </c>
      <c r="R283" s="28"/>
      <c r="S283" s="28"/>
      <c r="T283" s="28"/>
      <c r="U283" s="28">
        <f>SUM(U281:U282)</f>
        <v>0</v>
      </c>
      <c r="V283" s="28"/>
      <c r="W283" s="28">
        <f>SUM(W281:W282)</f>
        <v>0</v>
      </c>
      <c r="X283" s="28">
        <f>SUM(X281:X282)</f>
        <v>19091.5236</v>
      </c>
      <c r="Y283" s="28">
        <f>SUM(Y281:Y282)</f>
        <v>222394.65960000001</v>
      </c>
      <c r="Z283" s="84">
        <f>SUM(Z281:Z282)</f>
        <v>1.75</v>
      </c>
      <c r="AA283" s="28">
        <f>SUM(AA281:AA282)</f>
        <v>194816.53965000002</v>
      </c>
      <c r="AB283" s="28"/>
      <c r="AC283" s="28">
        <f>SUM(AC281:AC282)</f>
        <v>194816.53965000002</v>
      </c>
    </row>
    <row r="284" spans="1:29" s="65" customFormat="1" ht="12.75" customHeight="1" x14ac:dyDescent="0.2">
      <c r="A284" s="220" t="s">
        <v>56</v>
      </c>
      <c r="B284" s="221"/>
      <c r="C284" s="221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  <c r="AA284" s="221"/>
      <c r="AB284" s="66"/>
      <c r="AC284" s="66"/>
    </row>
    <row r="285" spans="1:29" s="93" customFormat="1" ht="18.600000000000001" customHeight="1" x14ac:dyDescent="0.2">
      <c r="A285" s="65">
        <v>1</v>
      </c>
      <c r="B285" s="122" t="s">
        <v>48</v>
      </c>
      <c r="C285" s="127"/>
      <c r="D285" s="69"/>
      <c r="E285" s="69"/>
      <c r="F285" s="69">
        <v>4</v>
      </c>
      <c r="G285" s="36"/>
      <c r="H285" s="26" t="s">
        <v>43</v>
      </c>
      <c r="I285" s="80">
        <v>2.9</v>
      </c>
      <c r="J285" s="80">
        <v>1.86</v>
      </c>
      <c r="K285" s="92">
        <f t="shared" ref="K285:K293" si="317">H285*I285*J285</f>
        <v>95457.618000000002</v>
      </c>
      <c r="L285" s="69"/>
      <c r="M285" s="69"/>
      <c r="N285" s="69"/>
      <c r="O285" s="69"/>
      <c r="P285" s="69"/>
      <c r="Q285" s="123"/>
      <c r="R285" s="123"/>
      <c r="S285" s="123"/>
      <c r="T285" s="69"/>
      <c r="U285" s="69"/>
      <c r="V285" s="69"/>
      <c r="W285" s="69"/>
      <c r="X285" s="41">
        <f t="shared" ref="X285:X293" si="318">(K285+M285)*10/100</f>
        <v>9545.7618000000002</v>
      </c>
      <c r="Y285" s="41">
        <f t="shared" ref="Y285:Y293" si="319">K285+M285+O285+Q285+U285+W285+S285+X285</f>
        <v>105003.3798</v>
      </c>
      <c r="Z285" s="71">
        <v>1</v>
      </c>
      <c r="AA285" s="41">
        <f t="shared" ref="AA285:AA293" si="320">Y285*Z285</f>
        <v>105003.3798</v>
      </c>
      <c r="AB285" s="72">
        <v>1</v>
      </c>
      <c r="AC285" s="41">
        <f t="shared" ref="AC285:AC293" si="321">AA285*AB285</f>
        <v>105003.3798</v>
      </c>
    </row>
    <row r="286" spans="1:29" s="24" customFormat="1" ht="12.75" customHeight="1" x14ac:dyDescent="0.2">
      <c r="A286" s="65">
        <v>2</v>
      </c>
      <c r="B286" s="122" t="s">
        <v>48</v>
      </c>
      <c r="C286" s="82"/>
      <c r="D286" s="69"/>
      <c r="E286" s="69"/>
      <c r="F286" s="69">
        <v>4</v>
      </c>
      <c r="G286" s="36"/>
      <c r="H286" s="26" t="s">
        <v>43</v>
      </c>
      <c r="I286" s="80">
        <v>2.9</v>
      </c>
      <c r="J286" s="80">
        <v>1.86</v>
      </c>
      <c r="K286" s="92">
        <f t="shared" si="317"/>
        <v>95457.618000000002</v>
      </c>
      <c r="L286" s="69"/>
      <c r="M286" s="69"/>
      <c r="N286" s="69"/>
      <c r="O286" s="69"/>
      <c r="P286" s="69"/>
      <c r="Q286" s="123"/>
      <c r="R286" s="123"/>
      <c r="S286" s="123"/>
      <c r="T286" s="69"/>
      <c r="U286" s="69"/>
      <c r="V286" s="69"/>
      <c r="W286" s="69"/>
      <c r="X286" s="41">
        <f t="shared" si="318"/>
        <v>9545.7618000000002</v>
      </c>
      <c r="Y286" s="41">
        <f t="shared" si="319"/>
        <v>105003.3798</v>
      </c>
      <c r="Z286" s="71">
        <v>1</v>
      </c>
      <c r="AA286" s="41">
        <f t="shared" si="320"/>
        <v>105003.3798</v>
      </c>
      <c r="AB286" s="72">
        <v>1</v>
      </c>
      <c r="AC286" s="41">
        <f t="shared" si="321"/>
        <v>105003.3798</v>
      </c>
    </row>
    <row r="287" spans="1:29" s="65" customFormat="1" ht="22.9" customHeight="1" x14ac:dyDescent="0.2">
      <c r="A287" s="65">
        <v>3</v>
      </c>
      <c r="B287" s="122" t="s">
        <v>129</v>
      </c>
      <c r="C287" s="82"/>
      <c r="D287" s="69"/>
      <c r="E287" s="69"/>
      <c r="F287" s="69">
        <v>4</v>
      </c>
      <c r="G287" s="36"/>
      <c r="H287" s="26" t="s">
        <v>43</v>
      </c>
      <c r="I287" s="80">
        <v>2.9</v>
      </c>
      <c r="J287" s="80">
        <v>1.86</v>
      </c>
      <c r="K287" s="92">
        <f t="shared" si="317"/>
        <v>95457.618000000002</v>
      </c>
      <c r="L287" s="69"/>
      <c r="M287" s="69"/>
      <c r="N287" s="69"/>
      <c r="O287" s="69"/>
      <c r="P287" s="69">
        <v>190</v>
      </c>
      <c r="Q287" s="104">
        <f>H287*P287/100</f>
        <v>33624.300000000003</v>
      </c>
      <c r="R287" s="123"/>
      <c r="S287" s="123"/>
      <c r="T287" s="69"/>
      <c r="U287" s="69"/>
      <c r="V287" s="69"/>
      <c r="W287" s="69"/>
      <c r="X287" s="41">
        <f t="shared" si="318"/>
        <v>9545.7618000000002</v>
      </c>
      <c r="Y287" s="41">
        <f t="shared" si="319"/>
        <v>138627.67980000001</v>
      </c>
      <c r="Z287" s="71">
        <v>1</v>
      </c>
      <c r="AA287" s="41">
        <f t="shared" si="320"/>
        <v>138627.67980000001</v>
      </c>
      <c r="AB287" s="72">
        <v>1</v>
      </c>
      <c r="AC287" s="41">
        <f t="shared" si="321"/>
        <v>138627.67980000001</v>
      </c>
    </row>
    <row r="288" spans="1:29" s="93" customFormat="1" x14ac:dyDescent="0.2">
      <c r="A288" s="65">
        <v>4</v>
      </c>
      <c r="B288" s="128" t="s">
        <v>207</v>
      </c>
      <c r="C288" s="82"/>
      <c r="D288" s="69"/>
      <c r="E288" s="69"/>
      <c r="F288" s="69">
        <v>4</v>
      </c>
      <c r="G288" s="36"/>
      <c r="H288" s="36" t="s">
        <v>43</v>
      </c>
      <c r="I288" s="80">
        <v>2.9</v>
      </c>
      <c r="J288" s="80">
        <v>1.86</v>
      </c>
      <c r="K288" s="92">
        <f t="shared" si="317"/>
        <v>95457.618000000002</v>
      </c>
      <c r="L288" s="69"/>
      <c r="M288" s="69"/>
      <c r="N288" s="69"/>
      <c r="O288" s="69"/>
      <c r="P288" s="69"/>
      <c r="Q288" s="123"/>
      <c r="R288" s="123"/>
      <c r="S288" s="123"/>
      <c r="T288" s="69"/>
      <c r="U288" s="69"/>
      <c r="V288" s="69"/>
      <c r="W288" s="69"/>
      <c r="X288" s="41">
        <f t="shared" si="318"/>
        <v>9545.7618000000002</v>
      </c>
      <c r="Y288" s="41">
        <f t="shared" si="319"/>
        <v>105003.3798</v>
      </c>
      <c r="Z288" s="71">
        <v>1</v>
      </c>
      <c r="AA288" s="92">
        <f t="shared" si="320"/>
        <v>105003.3798</v>
      </c>
      <c r="AB288" s="72">
        <v>1</v>
      </c>
      <c r="AC288" s="41">
        <f t="shared" si="321"/>
        <v>105003.3798</v>
      </c>
    </row>
    <row r="289" spans="1:29" s="65" customFormat="1" ht="22.5" customHeight="1" x14ac:dyDescent="0.2">
      <c r="A289" s="65">
        <v>6</v>
      </c>
      <c r="B289" s="122" t="s">
        <v>208</v>
      </c>
      <c r="C289" s="82"/>
      <c r="D289" s="69"/>
      <c r="E289" s="69"/>
      <c r="F289" s="69">
        <v>4</v>
      </c>
      <c r="G289" s="36"/>
      <c r="H289" s="36" t="s">
        <v>43</v>
      </c>
      <c r="I289" s="80">
        <v>2.9</v>
      </c>
      <c r="J289" s="80">
        <v>1.86</v>
      </c>
      <c r="K289" s="92">
        <f t="shared" si="317"/>
        <v>95457.618000000002</v>
      </c>
      <c r="L289" s="69"/>
      <c r="M289" s="69"/>
      <c r="N289" s="69"/>
      <c r="O289" s="69"/>
      <c r="P289" s="69"/>
      <c r="Q289" s="123"/>
      <c r="R289" s="123"/>
      <c r="S289" s="123"/>
      <c r="T289" s="69"/>
      <c r="U289" s="69"/>
      <c r="V289" s="69"/>
      <c r="W289" s="69"/>
      <c r="X289" s="41">
        <f t="shared" si="318"/>
        <v>9545.7618000000002</v>
      </c>
      <c r="Y289" s="41">
        <f t="shared" si="319"/>
        <v>105003.3798</v>
      </c>
      <c r="Z289" s="71">
        <v>1</v>
      </c>
      <c r="AA289" s="92">
        <f t="shared" si="320"/>
        <v>105003.3798</v>
      </c>
      <c r="AB289" s="72">
        <v>1</v>
      </c>
      <c r="AC289" s="41">
        <f t="shared" si="321"/>
        <v>105003.3798</v>
      </c>
    </row>
    <row r="290" spans="1:29" s="93" customFormat="1" ht="22.9" customHeight="1" x14ac:dyDescent="0.2">
      <c r="A290" s="65">
        <v>8</v>
      </c>
      <c r="B290" s="122" t="s">
        <v>130</v>
      </c>
      <c r="C290" s="82"/>
      <c r="D290" s="69"/>
      <c r="E290" s="69"/>
      <c r="F290" s="69">
        <v>4</v>
      </c>
      <c r="G290" s="36"/>
      <c r="H290" s="26" t="s">
        <v>43</v>
      </c>
      <c r="I290" s="80">
        <v>2.9</v>
      </c>
      <c r="J290" s="80">
        <v>1.86</v>
      </c>
      <c r="K290" s="92">
        <f t="shared" si="317"/>
        <v>95457.618000000002</v>
      </c>
      <c r="L290" s="69"/>
      <c r="M290" s="69"/>
      <c r="N290" s="69"/>
      <c r="O290" s="69"/>
      <c r="P290" s="69"/>
      <c r="Q290" s="123"/>
      <c r="R290" s="123"/>
      <c r="S290" s="123"/>
      <c r="T290" s="69"/>
      <c r="U290" s="69"/>
      <c r="V290" s="69"/>
      <c r="W290" s="69"/>
      <c r="X290" s="41">
        <f t="shared" si="318"/>
        <v>9545.7618000000002</v>
      </c>
      <c r="Y290" s="41">
        <f t="shared" si="319"/>
        <v>105003.3798</v>
      </c>
      <c r="Z290" s="71">
        <v>1</v>
      </c>
      <c r="AA290" s="41">
        <f t="shared" si="320"/>
        <v>105003.3798</v>
      </c>
      <c r="AB290" s="72">
        <v>1</v>
      </c>
      <c r="AC290" s="41">
        <f t="shared" si="321"/>
        <v>105003.3798</v>
      </c>
    </row>
    <row r="291" spans="1:29" s="24" customFormat="1" ht="22.9" customHeight="1" x14ac:dyDescent="0.2">
      <c r="A291" s="65">
        <v>9</v>
      </c>
      <c r="B291" s="122" t="s">
        <v>209</v>
      </c>
      <c r="C291" s="82"/>
      <c r="D291" s="69"/>
      <c r="E291" s="69"/>
      <c r="F291" s="69">
        <v>4</v>
      </c>
      <c r="G291" s="36"/>
      <c r="H291" s="26" t="s">
        <v>43</v>
      </c>
      <c r="I291" s="80">
        <v>2.9</v>
      </c>
      <c r="J291" s="80">
        <v>1.86</v>
      </c>
      <c r="K291" s="92">
        <f t="shared" si="317"/>
        <v>95457.618000000002</v>
      </c>
      <c r="L291" s="69"/>
      <c r="M291" s="69"/>
      <c r="N291" s="69"/>
      <c r="O291" s="69"/>
      <c r="P291" s="69"/>
      <c r="Q291" s="123"/>
      <c r="R291" s="123"/>
      <c r="S291" s="123"/>
      <c r="T291" s="69"/>
      <c r="U291" s="69"/>
      <c r="V291" s="69"/>
      <c r="W291" s="69"/>
      <c r="X291" s="41">
        <f t="shared" si="318"/>
        <v>9545.7618000000002</v>
      </c>
      <c r="Y291" s="41">
        <f t="shared" si="319"/>
        <v>105003.3798</v>
      </c>
      <c r="Z291" s="71">
        <v>1</v>
      </c>
      <c r="AA291" s="41">
        <f t="shared" si="320"/>
        <v>105003.3798</v>
      </c>
      <c r="AB291" s="72">
        <v>1</v>
      </c>
      <c r="AC291" s="41">
        <f t="shared" si="321"/>
        <v>105003.3798</v>
      </c>
    </row>
    <row r="292" spans="1:29" s="24" customFormat="1" ht="12.75" customHeight="1" x14ac:dyDescent="0.2">
      <c r="A292" s="65">
        <v>10</v>
      </c>
      <c r="B292" s="128" t="s">
        <v>210</v>
      </c>
      <c r="C292" s="82"/>
      <c r="D292" s="69"/>
      <c r="E292" s="69"/>
      <c r="F292" s="69">
        <v>4</v>
      </c>
      <c r="G292" s="36"/>
      <c r="H292" s="26" t="s">
        <v>43</v>
      </c>
      <c r="I292" s="80">
        <v>2.9</v>
      </c>
      <c r="J292" s="80">
        <v>1.86</v>
      </c>
      <c r="K292" s="92">
        <f t="shared" si="317"/>
        <v>95457.618000000002</v>
      </c>
      <c r="L292" s="69"/>
      <c r="M292" s="69"/>
      <c r="N292" s="69"/>
      <c r="O292" s="69"/>
      <c r="P292" s="69"/>
      <c r="Q292" s="123"/>
      <c r="R292" s="123"/>
      <c r="S292" s="123"/>
      <c r="T292" s="69"/>
      <c r="U292" s="69"/>
      <c r="V292" s="69"/>
      <c r="W292" s="69"/>
      <c r="X292" s="41">
        <f t="shared" si="318"/>
        <v>9545.7618000000002</v>
      </c>
      <c r="Y292" s="41">
        <f t="shared" si="319"/>
        <v>105003.3798</v>
      </c>
      <c r="Z292" s="71">
        <v>0.5</v>
      </c>
      <c r="AA292" s="41">
        <f t="shared" ref="AA292" si="322">Y292*Z292</f>
        <v>52501.689899999998</v>
      </c>
      <c r="AB292" s="72">
        <v>1</v>
      </c>
      <c r="AC292" s="41">
        <f t="shared" si="321"/>
        <v>52501.689899999998</v>
      </c>
    </row>
    <row r="293" spans="1:29" s="65" customFormat="1" x14ac:dyDescent="0.2">
      <c r="A293" s="65">
        <v>11</v>
      </c>
      <c r="B293" s="122" t="s">
        <v>244</v>
      </c>
      <c r="C293" s="82"/>
      <c r="D293" s="69"/>
      <c r="E293" s="69"/>
      <c r="F293" s="69">
        <v>4</v>
      </c>
      <c r="G293" s="36"/>
      <c r="H293" s="26" t="s">
        <v>43</v>
      </c>
      <c r="I293" s="80">
        <v>2.9</v>
      </c>
      <c r="J293" s="80">
        <v>1.86</v>
      </c>
      <c r="K293" s="92">
        <f t="shared" si="317"/>
        <v>95457.618000000002</v>
      </c>
      <c r="L293" s="69"/>
      <c r="M293" s="69"/>
      <c r="N293" s="69"/>
      <c r="O293" s="69"/>
      <c r="P293" s="69"/>
      <c r="Q293" s="123"/>
      <c r="R293" s="123"/>
      <c r="S293" s="123"/>
      <c r="T293" s="69"/>
      <c r="U293" s="69"/>
      <c r="V293" s="69"/>
      <c r="W293" s="69"/>
      <c r="X293" s="41">
        <f t="shared" si="318"/>
        <v>9545.7618000000002</v>
      </c>
      <c r="Y293" s="41">
        <f t="shared" si="319"/>
        <v>105003.3798</v>
      </c>
      <c r="Z293" s="71">
        <v>0.25</v>
      </c>
      <c r="AA293" s="41">
        <f t="shared" si="320"/>
        <v>26250.844949999999</v>
      </c>
      <c r="AB293" s="72">
        <v>1</v>
      </c>
      <c r="AC293" s="41">
        <f t="shared" si="321"/>
        <v>26250.844949999999</v>
      </c>
    </row>
    <row r="294" spans="1:29" s="24" customFormat="1" x14ac:dyDescent="0.2">
      <c r="B294" s="100" t="s">
        <v>19</v>
      </c>
      <c r="C294" s="114"/>
      <c r="D294" s="81"/>
      <c r="E294" s="81"/>
      <c r="F294" s="81"/>
      <c r="G294" s="114"/>
      <c r="H294" s="126"/>
      <c r="I294" s="77"/>
      <c r="J294" s="77"/>
      <c r="K294" s="28">
        <f>SUM(K285:K293)</f>
        <v>859118.56200000003</v>
      </c>
      <c r="L294" s="28"/>
      <c r="M294" s="28"/>
      <c r="N294" s="28"/>
      <c r="O294" s="28">
        <f>SUM(O285:O293)</f>
        <v>0</v>
      </c>
      <c r="P294" s="28"/>
      <c r="Q294" s="28">
        <f>SUM(Q285:Q293)</f>
        <v>33624.300000000003</v>
      </c>
      <c r="R294" s="28"/>
      <c r="S294" s="28"/>
      <c r="T294" s="28"/>
      <c r="U294" s="28">
        <f>SUM(U285:U293)</f>
        <v>0</v>
      </c>
      <c r="V294" s="28"/>
      <c r="W294" s="28">
        <f>SUM(W285:W293)</f>
        <v>0</v>
      </c>
      <c r="X294" s="28">
        <f>SUM(X285:X293)</f>
        <v>85911.856200000009</v>
      </c>
      <c r="Y294" s="28">
        <f>SUM(Y285:Y293)</f>
        <v>978654.7182</v>
      </c>
      <c r="Z294" s="84">
        <f>SUM(Z285:Z293)</f>
        <v>7.75</v>
      </c>
      <c r="AA294" s="28">
        <f>SUM(AA285:AA293)</f>
        <v>847400.49344999995</v>
      </c>
      <c r="AB294" s="28"/>
      <c r="AC294" s="28">
        <f>SUM(AC285:AC293)</f>
        <v>847400.49344999995</v>
      </c>
    </row>
    <row r="295" spans="1:29" s="65" customFormat="1" x14ac:dyDescent="0.2">
      <c r="A295" s="220" t="s">
        <v>145</v>
      </c>
      <c r="B295" s="221"/>
      <c r="C295" s="221"/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  <c r="AA295" s="221"/>
      <c r="AB295" s="66"/>
      <c r="AC295" s="66"/>
    </row>
    <row r="296" spans="1:29" s="93" customFormat="1" x14ac:dyDescent="0.2">
      <c r="A296" s="65">
        <v>1</v>
      </c>
      <c r="B296" s="98" t="s">
        <v>48</v>
      </c>
      <c r="C296" s="82"/>
      <c r="D296" s="65"/>
      <c r="E296" s="65"/>
      <c r="F296" s="65">
        <v>4</v>
      </c>
      <c r="G296" s="36"/>
      <c r="H296" s="65">
        <v>17697</v>
      </c>
      <c r="I296" s="80">
        <v>2.9</v>
      </c>
      <c r="J296" s="80">
        <v>1.86</v>
      </c>
      <c r="K296" s="41">
        <f t="shared" ref="K296" si="323">H296*I296*J296</f>
        <v>95457.618000000002</v>
      </c>
      <c r="L296" s="69"/>
      <c r="M296" s="92"/>
      <c r="N296" s="65"/>
      <c r="O296" s="65"/>
      <c r="P296" s="65"/>
      <c r="Q296" s="65"/>
      <c r="R296" s="65"/>
      <c r="S296" s="65"/>
      <c r="T296" s="65"/>
      <c r="U296" s="68"/>
      <c r="V296" s="65"/>
      <c r="W296" s="68"/>
      <c r="X296" s="41">
        <f t="shared" ref="X296" si="324">(K296+M296)*10/100</f>
        <v>9545.7618000000002</v>
      </c>
      <c r="Y296" s="41">
        <f t="shared" ref="Y296" si="325">K296+M296+O296+Q296+U296+W296+S296+X296</f>
        <v>105003.3798</v>
      </c>
      <c r="Z296" s="80">
        <v>1</v>
      </c>
      <c r="AA296" s="41">
        <f>Y296*Z296</f>
        <v>105003.3798</v>
      </c>
      <c r="AB296" s="72">
        <v>1</v>
      </c>
      <c r="AC296" s="41">
        <f>AA296*AB296</f>
        <v>105003.3798</v>
      </c>
    </row>
    <row r="297" spans="1:29" s="24" customFormat="1" x14ac:dyDescent="0.2">
      <c r="A297" s="93"/>
      <c r="B297" s="100" t="s">
        <v>19</v>
      </c>
      <c r="C297" s="94"/>
      <c r="D297" s="93"/>
      <c r="E297" s="93"/>
      <c r="F297" s="93"/>
      <c r="G297" s="95"/>
      <c r="H297" s="93"/>
      <c r="I297" s="50"/>
      <c r="J297" s="50"/>
      <c r="K297" s="96">
        <f>SUM(K296:K296)</f>
        <v>95457.618000000002</v>
      </c>
      <c r="L297" s="96"/>
      <c r="M297" s="96">
        <f>SUM(M296:M296)</f>
        <v>0</v>
      </c>
      <c r="N297" s="96"/>
      <c r="O297" s="96">
        <f>SUM(O296:O296)</f>
        <v>0</v>
      </c>
      <c r="P297" s="96"/>
      <c r="Q297" s="96">
        <f>SUM(Q296:Q296)</f>
        <v>0</v>
      </c>
      <c r="R297" s="96"/>
      <c r="S297" s="96"/>
      <c r="T297" s="96"/>
      <c r="U297" s="96">
        <f>SUM(U296:U296)</f>
        <v>0</v>
      </c>
      <c r="V297" s="96"/>
      <c r="W297" s="96">
        <f t="shared" ref="W297:AA297" si="326">SUM(W296:W296)</f>
        <v>0</v>
      </c>
      <c r="X297" s="96">
        <f t="shared" si="326"/>
        <v>9545.7618000000002</v>
      </c>
      <c r="Y297" s="96">
        <f t="shared" si="326"/>
        <v>105003.3798</v>
      </c>
      <c r="Z297" s="101">
        <f t="shared" si="326"/>
        <v>1</v>
      </c>
      <c r="AA297" s="96">
        <f t="shared" si="326"/>
        <v>105003.3798</v>
      </c>
      <c r="AB297" s="72"/>
      <c r="AC297" s="96">
        <f>SUM(AC296)</f>
        <v>105003.3798</v>
      </c>
    </row>
    <row r="298" spans="1:29" s="65" customFormat="1" ht="13.5" customHeight="1" x14ac:dyDescent="0.2">
      <c r="A298" s="220" t="s">
        <v>206</v>
      </c>
      <c r="B298" s="221"/>
      <c r="C298" s="221"/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  <c r="AA298" s="221"/>
      <c r="AB298" s="66"/>
      <c r="AC298" s="66"/>
    </row>
    <row r="299" spans="1:29" s="93" customFormat="1" ht="12.75" customHeight="1" x14ac:dyDescent="0.2">
      <c r="A299" s="65">
        <v>1</v>
      </c>
      <c r="B299" s="98" t="s">
        <v>48</v>
      </c>
      <c r="C299" s="82"/>
      <c r="D299" s="65"/>
      <c r="E299" s="65"/>
      <c r="F299" s="65">
        <v>4</v>
      </c>
      <c r="G299" s="36"/>
      <c r="H299" s="65">
        <v>17697</v>
      </c>
      <c r="I299" s="80">
        <v>2.9</v>
      </c>
      <c r="J299" s="80">
        <v>1.86</v>
      </c>
      <c r="K299" s="41">
        <f t="shared" ref="K299" si="327">H299*I299*J299</f>
        <v>95457.618000000002</v>
      </c>
      <c r="L299" s="69"/>
      <c r="M299" s="92"/>
      <c r="N299" s="65"/>
      <c r="O299" s="65"/>
      <c r="P299" s="65"/>
      <c r="Q299" s="65"/>
      <c r="R299" s="65"/>
      <c r="S299" s="65"/>
      <c r="T299" s="65"/>
      <c r="U299" s="68"/>
      <c r="V299" s="65"/>
      <c r="W299" s="68"/>
      <c r="X299" s="41">
        <f t="shared" ref="X299" si="328">(K299+M299)*10/100</f>
        <v>9545.7618000000002</v>
      </c>
      <c r="Y299" s="41">
        <f t="shared" ref="Y299" si="329">K299+M299+O299+Q299+U299+W299+S299+X299</f>
        <v>105003.3798</v>
      </c>
      <c r="Z299" s="80">
        <v>1</v>
      </c>
      <c r="AA299" s="41">
        <f>Y299*Z299</f>
        <v>105003.3798</v>
      </c>
      <c r="AB299" s="72">
        <v>1</v>
      </c>
      <c r="AC299" s="41">
        <f>AA299*AB299</f>
        <v>105003.3798</v>
      </c>
    </row>
    <row r="300" spans="1:29" s="65" customFormat="1" x14ac:dyDescent="0.2">
      <c r="A300" s="93"/>
      <c r="B300" s="100" t="s">
        <v>19</v>
      </c>
      <c r="C300" s="94"/>
      <c r="D300" s="93"/>
      <c r="E300" s="93"/>
      <c r="F300" s="93"/>
      <c r="G300" s="95"/>
      <c r="H300" s="93"/>
      <c r="I300" s="50"/>
      <c r="J300" s="50"/>
      <c r="K300" s="96">
        <f>SUM(K299:K299)</f>
        <v>95457.618000000002</v>
      </c>
      <c r="L300" s="96"/>
      <c r="M300" s="96">
        <f>SUM(M299:M299)</f>
        <v>0</v>
      </c>
      <c r="N300" s="96"/>
      <c r="O300" s="96">
        <f>SUM(O299:O299)</f>
        <v>0</v>
      </c>
      <c r="P300" s="96"/>
      <c r="Q300" s="96">
        <f>SUM(Q299:Q299)</f>
        <v>0</v>
      </c>
      <c r="R300" s="96"/>
      <c r="S300" s="96"/>
      <c r="T300" s="96"/>
      <c r="U300" s="96">
        <f>SUM(U299:U299)</f>
        <v>0</v>
      </c>
      <c r="V300" s="96"/>
      <c r="W300" s="96">
        <f>SUM(W299:W299)</f>
        <v>0</v>
      </c>
      <c r="X300" s="96">
        <f>SUM(X299:X299)</f>
        <v>9545.7618000000002</v>
      </c>
      <c r="Y300" s="96">
        <f>SUM(Y299:Y299)</f>
        <v>105003.3798</v>
      </c>
      <c r="Z300" s="101">
        <f>SUM(Z299:Z299)</f>
        <v>1</v>
      </c>
      <c r="AA300" s="96">
        <f>SUM(AA299:AA299)</f>
        <v>105003.3798</v>
      </c>
      <c r="AB300" s="96"/>
      <c r="AC300" s="96">
        <f>SUM(AC299:AC299)</f>
        <v>105003.3798</v>
      </c>
    </row>
    <row r="301" spans="1:29" s="93" customFormat="1" x14ac:dyDescent="0.2">
      <c r="A301" s="220" t="s">
        <v>205</v>
      </c>
      <c r="B301" s="221"/>
      <c r="C301" s="221"/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  <c r="AA301" s="221"/>
      <c r="AB301" s="66"/>
      <c r="AC301" s="66"/>
    </row>
    <row r="302" spans="1:29" s="24" customFormat="1" x14ac:dyDescent="0.2">
      <c r="A302" s="65">
        <v>1</v>
      </c>
      <c r="B302" s="98" t="s">
        <v>48</v>
      </c>
      <c r="C302" s="82"/>
      <c r="D302" s="65"/>
      <c r="E302" s="65"/>
      <c r="F302" s="65">
        <v>4</v>
      </c>
      <c r="G302" s="36"/>
      <c r="H302" s="65">
        <v>17697</v>
      </c>
      <c r="I302" s="80">
        <v>2.9</v>
      </c>
      <c r="J302" s="80">
        <v>1.86</v>
      </c>
      <c r="K302" s="41">
        <f t="shared" ref="K302" si="330">H302*I302*J302</f>
        <v>95457.618000000002</v>
      </c>
      <c r="L302" s="69"/>
      <c r="M302" s="92"/>
      <c r="N302" s="65"/>
      <c r="O302" s="65"/>
      <c r="P302" s="65"/>
      <c r="Q302" s="65"/>
      <c r="R302" s="65"/>
      <c r="S302" s="65"/>
      <c r="T302" s="65"/>
      <c r="U302" s="68"/>
      <c r="V302" s="65"/>
      <c r="W302" s="68"/>
      <c r="X302" s="41">
        <f t="shared" ref="X302" si="331">(K302+M302)*10/100</f>
        <v>9545.7618000000002</v>
      </c>
      <c r="Y302" s="41">
        <f t="shared" ref="Y302" si="332">K302+M302+O302+Q302+U302+W302+S302+X302</f>
        <v>105003.3798</v>
      </c>
      <c r="Z302" s="71">
        <v>1</v>
      </c>
      <c r="AA302" s="41">
        <f>Y302*Z302</f>
        <v>105003.3798</v>
      </c>
      <c r="AB302" s="72">
        <v>1</v>
      </c>
      <c r="AC302" s="41">
        <f>AA302*AB302</f>
        <v>105003.3798</v>
      </c>
    </row>
    <row r="303" spans="1:29" s="65" customFormat="1" x14ac:dyDescent="0.2">
      <c r="A303" s="93"/>
      <c r="B303" s="100" t="s">
        <v>19</v>
      </c>
      <c r="C303" s="94"/>
      <c r="D303" s="93"/>
      <c r="E303" s="93"/>
      <c r="F303" s="93"/>
      <c r="G303" s="95"/>
      <c r="H303" s="93"/>
      <c r="I303" s="50"/>
      <c r="J303" s="50"/>
      <c r="K303" s="96">
        <f>SUM(K302:K302)</f>
        <v>95457.618000000002</v>
      </c>
      <c r="L303" s="96"/>
      <c r="M303" s="96">
        <f>SUM(M302:M302)</f>
        <v>0</v>
      </c>
      <c r="N303" s="96"/>
      <c r="O303" s="96">
        <f>SUM(O302:O302)</f>
        <v>0</v>
      </c>
      <c r="P303" s="96"/>
      <c r="Q303" s="96">
        <f>SUM(Q302:Q302)</f>
        <v>0</v>
      </c>
      <c r="R303" s="96"/>
      <c r="S303" s="96"/>
      <c r="T303" s="96"/>
      <c r="U303" s="96">
        <f>SUM(U302:U302)</f>
        <v>0</v>
      </c>
      <c r="V303" s="96"/>
      <c r="W303" s="96">
        <f t="shared" ref="W303:AA303" si="333">SUM(W302:W302)</f>
        <v>0</v>
      </c>
      <c r="X303" s="96">
        <f t="shared" si="333"/>
        <v>9545.7618000000002</v>
      </c>
      <c r="Y303" s="96">
        <f t="shared" si="333"/>
        <v>105003.3798</v>
      </c>
      <c r="Z303" s="101">
        <f t="shared" si="333"/>
        <v>1</v>
      </c>
      <c r="AA303" s="96">
        <f t="shared" si="333"/>
        <v>105003.3798</v>
      </c>
      <c r="AB303" s="96"/>
      <c r="AC303" s="96">
        <f>SUM(AC302)</f>
        <v>105003.3798</v>
      </c>
    </row>
    <row r="304" spans="1:29" s="93" customFormat="1" ht="13.5" customHeight="1" x14ac:dyDescent="0.2">
      <c r="A304" s="220" t="s">
        <v>109</v>
      </c>
      <c r="B304" s="221"/>
      <c r="C304" s="221"/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  <c r="AA304" s="221"/>
      <c r="AB304" s="66"/>
      <c r="AC304" s="66"/>
    </row>
    <row r="305" spans="1:29" s="24" customFormat="1" x14ac:dyDescent="0.2">
      <c r="A305" s="65">
        <v>1</v>
      </c>
      <c r="B305" s="98" t="s">
        <v>48</v>
      </c>
      <c r="C305" s="82"/>
      <c r="D305" s="65"/>
      <c r="E305" s="65"/>
      <c r="F305" s="65">
        <v>4</v>
      </c>
      <c r="G305" s="36"/>
      <c r="H305" s="65">
        <v>17697</v>
      </c>
      <c r="I305" s="80">
        <v>2.9</v>
      </c>
      <c r="J305" s="123" t="s">
        <v>453</v>
      </c>
      <c r="K305" s="41">
        <f t="shared" ref="K305" si="334">H305*I305*J305</f>
        <v>95457.618000000002</v>
      </c>
      <c r="L305" s="69"/>
      <c r="M305" s="92"/>
      <c r="N305" s="65"/>
      <c r="O305" s="65"/>
      <c r="P305" s="65"/>
      <c r="Q305" s="65"/>
      <c r="R305" s="65"/>
      <c r="S305" s="65"/>
      <c r="T305" s="65"/>
      <c r="U305" s="68"/>
      <c r="V305" s="65"/>
      <c r="W305" s="68"/>
      <c r="X305" s="41">
        <f t="shared" ref="X305" si="335">(K305+M305)*10/100</f>
        <v>9545.7618000000002</v>
      </c>
      <c r="Y305" s="41">
        <f t="shared" ref="Y305" si="336">K305+M305+O305+Q305+U305+W305+S305+X305</f>
        <v>105003.3798</v>
      </c>
      <c r="Z305" s="71">
        <v>0.25</v>
      </c>
      <c r="AA305" s="41">
        <f>Y305*Z305</f>
        <v>26250.844949999999</v>
      </c>
      <c r="AB305" s="72">
        <v>1</v>
      </c>
      <c r="AC305" s="41">
        <f>AA305*AB305</f>
        <v>26250.844949999999</v>
      </c>
    </row>
    <row r="306" spans="1:29" s="65" customFormat="1" x14ac:dyDescent="0.2">
      <c r="A306" s="93"/>
      <c r="B306" s="100" t="s">
        <v>19</v>
      </c>
      <c r="C306" s="94"/>
      <c r="D306" s="93"/>
      <c r="E306" s="93"/>
      <c r="F306" s="93"/>
      <c r="G306" s="95"/>
      <c r="H306" s="93"/>
      <c r="I306" s="50"/>
      <c r="J306" s="50"/>
      <c r="K306" s="96">
        <f>SUM(K305:K305)</f>
        <v>95457.618000000002</v>
      </c>
      <c r="L306" s="96"/>
      <c r="M306" s="96">
        <f>SUM(M305:M305)</f>
        <v>0</v>
      </c>
      <c r="N306" s="96"/>
      <c r="O306" s="96">
        <f>SUM(O305:O305)</f>
        <v>0</v>
      </c>
      <c r="P306" s="96"/>
      <c r="Q306" s="96">
        <f>SUM(Q305:Q305)</f>
        <v>0</v>
      </c>
      <c r="R306" s="96"/>
      <c r="S306" s="96"/>
      <c r="T306" s="96"/>
      <c r="U306" s="96">
        <f>SUM(U305:U305)</f>
        <v>0</v>
      </c>
      <c r="V306" s="96"/>
      <c r="W306" s="96">
        <f t="shared" ref="W306:AA306" si="337">SUM(W305:W305)</f>
        <v>0</v>
      </c>
      <c r="X306" s="96">
        <f t="shared" si="337"/>
        <v>9545.7618000000002</v>
      </c>
      <c r="Y306" s="96">
        <f t="shared" si="337"/>
        <v>105003.3798</v>
      </c>
      <c r="Z306" s="101">
        <f t="shared" si="337"/>
        <v>0.25</v>
      </c>
      <c r="AA306" s="96">
        <f t="shared" si="337"/>
        <v>26250.844949999999</v>
      </c>
      <c r="AB306" s="72"/>
      <c r="AC306" s="96">
        <f>SUM(AC305)</f>
        <v>26250.844949999999</v>
      </c>
    </row>
    <row r="307" spans="1:29" s="93" customFormat="1" ht="14.25" customHeight="1" x14ac:dyDescent="0.2">
      <c r="A307" s="220" t="s">
        <v>110</v>
      </c>
      <c r="B307" s="221"/>
      <c r="C307" s="221"/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  <c r="AA307" s="221"/>
      <c r="AB307" s="66"/>
      <c r="AC307" s="66"/>
    </row>
    <row r="308" spans="1:29" s="24" customFormat="1" ht="14.45" customHeight="1" x14ac:dyDescent="0.2">
      <c r="A308" s="65">
        <v>1</v>
      </c>
      <c r="B308" s="98" t="s">
        <v>48</v>
      </c>
      <c r="C308" s="82"/>
      <c r="D308" s="65"/>
      <c r="E308" s="65"/>
      <c r="F308" s="65">
        <v>4</v>
      </c>
      <c r="G308" s="36"/>
      <c r="H308" s="65">
        <v>17697</v>
      </c>
      <c r="I308" s="80">
        <v>2.9</v>
      </c>
      <c r="J308" s="123" t="s">
        <v>453</v>
      </c>
      <c r="K308" s="41">
        <f t="shared" ref="K308" si="338">H308*I308*J308</f>
        <v>95457.618000000002</v>
      </c>
      <c r="L308" s="69"/>
      <c r="M308" s="92"/>
      <c r="N308" s="65"/>
      <c r="O308" s="65"/>
      <c r="P308" s="65"/>
      <c r="Q308" s="65"/>
      <c r="R308" s="65"/>
      <c r="S308" s="65"/>
      <c r="T308" s="65"/>
      <c r="U308" s="68"/>
      <c r="V308" s="65"/>
      <c r="W308" s="68"/>
      <c r="X308" s="41">
        <f t="shared" ref="X308" si="339">(K308+M308)*10/100</f>
        <v>9545.7618000000002</v>
      </c>
      <c r="Y308" s="41">
        <f t="shared" ref="Y308" si="340">K308+M308+O308+Q308+U308+W308+S308+X308</f>
        <v>105003.3798</v>
      </c>
      <c r="Z308" s="71">
        <v>1</v>
      </c>
      <c r="AA308" s="41">
        <f>Y308*Z308</f>
        <v>105003.3798</v>
      </c>
      <c r="AB308" s="72">
        <v>1</v>
      </c>
      <c r="AC308" s="41">
        <f>AA308*AB308</f>
        <v>105003.3798</v>
      </c>
    </row>
    <row r="309" spans="1:29" s="65" customFormat="1" x14ac:dyDescent="0.2">
      <c r="A309" s="93"/>
      <c r="B309" s="100" t="s">
        <v>19</v>
      </c>
      <c r="C309" s="94"/>
      <c r="D309" s="93"/>
      <c r="E309" s="93"/>
      <c r="F309" s="93"/>
      <c r="G309" s="95"/>
      <c r="H309" s="93"/>
      <c r="I309" s="50"/>
      <c r="J309" s="50"/>
      <c r="K309" s="96">
        <f>SUM(K308:K308)</f>
        <v>95457.618000000002</v>
      </c>
      <c r="L309" s="96"/>
      <c r="M309" s="96">
        <f>SUM(M308:M308)</f>
        <v>0</v>
      </c>
      <c r="N309" s="96"/>
      <c r="O309" s="96">
        <f>SUM(O308:O308)</f>
        <v>0</v>
      </c>
      <c r="P309" s="96"/>
      <c r="Q309" s="96">
        <f>SUM(Q308:Q308)</f>
        <v>0</v>
      </c>
      <c r="R309" s="96"/>
      <c r="S309" s="96"/>
      <c r="T309" s="96"/>
      <c r="U309" s="96">
        <f>SUM(U308:U308)</f>
        <v>0</v>
      </c>
      <c r="V309" s="96"/>
      <c r="W309" s="96">
        <f t="shared" ref="W309:AA309" si="341">SUM(W308:W308)</f>
        <v>0</v>
      </c>
      <c r="X309" s="96">
        <f t="shared" si="341"/>
        <v>9545.7618000000002</v>
      </c>
      <c r="Y309" s="96">
        <f t="shared" si="341"/>
        <v>105003.3798</v>
      </c>
      <c r="Z309" s="101">
        <f t="shared" si="341"/>
        <v>1</v>
      </c>
      <c r="AA309" s="96">
        <f t="shared" si="341"/>
        <v>105003.3798</v>
      </c>
      <c r="AB309" s="72"/>
      <c r="AC309" s="96">
        <f>SUM(AC308)</f>
        <v>105003.3798</v>
      </c>
    </row>
    <row r="310" spans="1:29" s="93" customFormat="1" ht="13.5" customHeight="1" x14ac:dyDescent="0.2">
      <c r="A310" s="220" t="s">
        <v>119</v>
      </c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66"/>
      <c r="AC310" s="66"/>
    </row>
    <row r="311" spans="1:29" s="24" customFormat="1" x14ac:dyDescent="0.2">
      <c r="A311" s="65">
        <v>1</v>
      </c>
      <c r="B311" s="98" t="s">
        <v>48</v>
      </c>
      <c r="C311" s="82"/>
      <c r="D311" s="65"/>
      <c r="E311" s="65"/>
      <c r="F311" s="65">
        <v>4</v>
      </c>
      <c r="G311" s="36"/>
      <c r="H311" s="65">
        <v>17697</v>
      </c>
      <c r="I311" s="80">
        <v>2.9</v>
      </c>
      <c r="J311" s="123" t="s">
        <v>453</v>
      </c>
      <c r="K311" s="41">
        <f t="shared" ref="K311" si="342">H311*I311*J311</f>
        <v>95457.618000000002</v>
      </c>
      <c r="L311" s="69"/>
      <c r="M311" s="92"/>
      <c r="N311" s="65"/>
      <c r="O311" s="65"/>
      <c r="P311" s="65"/>
      <c r="Q311" s="65"/>
      <c r="R311" s="65"/>
      <c r="S311" s="65"/>
      <c r="T311" s="65"/>
      <c r="U311" s="68"/>
      <c r="V311" s="65"/>
      <c r="W311" s="68"/>
      <c r="X311" s="41">
        <f t="shared" ref="X311" si="343">(K311+M311)*10/100</f>
        <v>9545.7618000000002</v>
      </c>
      <c r="Y311" s="41">
        <f t="shared" ref="Y311" si="344">K311+M311+O311+Q311+U311+W311+S311+X311</f>
        <v>105003.3798</v>
      </c>
      <c r="Z311" s="71">
        <v>0.5</v>
      </c>
      <c r="AA311" s="41">
        <f>Y311*Z311</f>
        <v>52501.689899999998</v>
      </c>
      <c r="AB311" s="72">
        <v>1</v>
      </c>
      <c r="AC311" s="41">
        <f>AA311*AB311</f>
        <v>52501.689899999998</v>
      </c>
    </row>
    <row r="312" spans="1:29" s="65" customFormat="1" x14ac:dyDescent="0.2">
      <c r="A312" s="93"/>
      <c r="B312" s="100" t="s">
        <v>19</v>
      </c>
      <c r="C312" s="94"/>
      <c r="D312" s="93"/>
      <c r="E312" s="93"/>
      <c r="F312" s="93"/>
      <c r="G312" s="95"/>
      <c r="H312" s="93"/>
      <c r="I312" s="50"/>
      <c r="J312" s="50"/>
      <c r="K312" s="96">
        <f>SUM(K311:K311)</f>
        <v>95457.618000000002</v>
      </c>
      <c r="L312" s="96"/>
      <c r="M312" s="96">
        <f>SUM(M311:M311)</f>
        <v>0</v>
      </c>
      <c r="N312" s="96"/>
      <c r="O312" s="96">
        <f>SUM(O311:O311)</f>
        <v>0</v>
      </c>
      <c r="P312" s="96"/>
      <c r="Q312" s="96">
        <f>SUM(Q311:Q311)</f>
        <v>0</v>
      </c>
      <c r="R312" s="96"/>
      <c r="S312" s="96"/>
      <c r="T312" s="96"/>
      <c r="U312" s="96">
        <f>SUM(U311:U311)</f>
        <v>0</v>
      </c>
      <c r="V312" s="96"/>
      <c r="W312" s="96">
        <f t="shared" ref="W312:AA312" si="345">SUM(W311:W311)</f>
        <v>0</v>
      </c>
      <c r="X312" s="96">
        <f t="shared" ref="X312" si="346">SUM(X311:X311)</f>
        <v>9545.7618000000002</v>
      </c>
      <c r="Y312" s="96">
        <f t="shared" si="345"/>
        <v>105003.3798</v>
      </c>
      <c r="Z312" s="101">
        <f t="shared" si="345"/>
        <v>0.5</v>
      </c>
      <c r="AA312" s="96">
        <f t="shared" si="345"/>
        <v>52501.689899999998</v>
      </c>
      <c r="AB312" s="72"/>
      <c r="AC312" s="96">
        <f>SUM(AC311)</f>
        <v>52501.689899999998</v>
      </c>
    </row>
    <row r="313" spans="1:29" s="93" customFormat="1" x14ac:dyDescent="0.2">
      <c r="A313" s="220" t="s">
        <v>146</v>
      </c>
      <c r="B313" s="221"/>
      <c r="C313" s="221"/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  <c r="AA313" s="221"/>
      <c r="AB313" s="66"/>
      <c r="AC313" s="66"/>
    </row>
    <row r="314" spans="1:29" s="24" customFormat="1" x14ac:dyDescent="0.2">
      <c r="A314" s="65">
        <v>1</v>
      </c>
      <c r="B314" s="98" t="s">
        <v>48</v>
      </c>
      <c r="C314" s="82"/>
      <c r="D314" s="65"/>
      <c r="E314" s="65"/>
      <c r="F314" s="65">
        <v>4</v>
      </c>
      <c r="G314" s="36"/>
      <c r="H314" s="65">
        <v>17697</v>
      </c>
      <c r="I314" s="80">
        <v>2.9</v>
      </c>
      <c r="J314" s="123" t="s">
        <v>453</v>
      </c>
      <c r="K314" s="41">
        <f t="shared" ref="K314" si="347">H314*I314*J314</f>
        <v>95457.618000000002</v>
      </c>
      <c r="L314" s="69"/>
      <c r="M314" s="92"/>
      <c r="N314" s="65"/>
      <c r="O314" s="65"/>
      <c r="P314" s="65"/>
      <c r="Q314" s="65"/>
      <c r="R314" s="65"/>
      <c r="S314" s="65"/>
      <c r="T314" s="65"/>
      <c r="U314" s="68"/>
      <c r="V314" s="65"/>
      <c r="W314" s="68"/>
      <c r="X314" s="41">
        <f t="shared" ref="X314" si="348">(K314+M314)*10/100</f>
        <v>9545.7618000000002</v>
      </c>
      <c r="Y314" s="41">
        <f t="shared" ref="Y314" si="349">K314+M314+O314+Q314+U314+W314+S314+X314</f>
        <v>105003.3798</v>
      </c>
      <c r="Z314" s="71">
        <v>0.5</v>
      </c>
      <c r="AA314" s="41">
        <f>Y314*Z314</f>
        <v>52501.689899999998</v>
      </c>
      <c r="AB314" s="72">
        <v>1</v>
      </c>
      <c r="AC314" s="41">
        <f>AA314*AB314</f>
        <v>52501.689899999998</v>
      </c>
    </row>
    <row r="315" spans="1:29" s="65" customFormat="1" x14ac:dyDescent="0.2">
      <c r="A315" s="93"/>
      <c r="B315" s="100" t="s">
        <v>19</v>
      </c>
      <c r="C315" s="94"/>
      <c r="D315" s="93"/>
      <c r="E315" s="93"/>
      <c r="F315" s="93"/>
      <c r="G315" s="95"/>
      <c r="H315" s="93"/>
      <c r="I315" s="50"/>
      <c r="J315" s="50"/>
      <c r="K315" s="96">
        <f>SUM(K314:K314)</f>
        <v>95457.618000000002</v>
      </c>
      <c r="L315" s="96"/>
      <c r="M315" s="96">
        <f>SUM(M314:M314)</f>
        <v>0</v>
      </c>
      <c r="N315" s="96"/>
      <c r="O315" s="96">
        <f>SUM(O314:O314)</f>
        <v>0</v>
      </c>
      <c r="P315" s="96"/>
      <c r="Q315" s="96">
        <f>SUM(Q314:Q314)</f>
        <v>0</v>
      </c>
      <c r="R315" s="96"/>
      <c r="S315" s="96"/>
      <c r="T315" s="96"/>
      <c r="U315" s="96">
        <f>SUM(U314:U314)</f>
        <v>0</v>
      </c>
      <c r="V315" s="96"/>
      <c r="W315" s="96">
        <f t="shared" ref="W315:AA315" si="350">SUM(W314:W314)</f>
        <v>0</v>
      </c>
      <c r="X315" s="96">
        <f t="shared" si="350"/>
        <v>9545.7618000000002</v>
      </c>
      <c r="Y315" s="96">
        <f t="shared" si="350"/>
        <v>105003.3798</v>
      </c>
      <c r="Z315" s="101">
        <f t="shared" si="350"/>
        <v>0.5</v>
      </c>
      <c r="AA315" s="96">
        <f t="shared" si="350"/>
        <v>52501.689899999998</v>
      </c>
      <c r="AB315" s="72"/>
      <c r="AC315" s="96">
        <f>SUM(AC314)</f>
        <v>52501.689899999998</v>
      </c>
    </row>
    <row r="316" spans="1:29" s="93" customFormat="1" ht="14.25" customHeight="1" x14ac:dyDescent="0.2">
      <c r="A316" s="220" t="s">
        <v>153</v>
      </c>
      <c r="B316" s="221"/>
      <c r="C316" s="221"/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  <c r="AA316" s="221"/>
      <c r="AB316" s="66"/>
      <c r="AC316" s="66"/>
    </row>
    <row r="317" spans="1:29" s="24" customFormat="1" x14ac:dyDescent="0.2">
      <c r="A317" s="65">
        <v>1</v>
      </c>
      <c r="B317" s="98" t="s">
        <v>48</v>
      </c>
      <c r="C317" s="82"/>
      <c r="D317" s="65"/>
      <c r="E317" s="65"/>
      <c r="F317" s="65">
        <v>4</v>
      </c>
      <c r="G317" s="36"/>
      <c r="H317" s="65">
        <v>17697</v>
      </c>
      <c r="I317" s="80">
        <v>2.9</v>
      </c>
      <c r="J317" s="123" t="s">
        <v>453</v>
      </c>
      <c r="K317" s="41">
        <f t="shared" ref="K317" si="351">H317*I317*J317</f>
        <v>95457.618000000002</v>
      </c>
      <c r="L317" s="69"/>
      <c r="M317" s="92"/>
      <c r="N317" s="65"/>
      <c r="O317" s="65"/>
      <c r="P317" s="65"/>
      <c r="Q317" s="65"/>
      <c r="R317" s="65"/>
      <c r="S317" s="65"/>
      <c r="T317" s="65"/>
      <c r="U317" s="68"/>
      <c r="V317" s="65"/>
      <c r="W317" s="68"/>
      <c r="X317" s="41">
        <f t="shared" ref="X317" si="352">(K317+M317)*10/100</f>
        <v>9545.7618000000002</v>
      </c>
      <c r="Y317" s="41">
        <f t="shared" ref="Y317" si="353">K317+M317+O317+Q317+U317+W317+S317+X317</f>
        <v>105003.3798</v>
      </c>
      <c r="Z317" s="71">
        <v>0.5</v>
      </c>
      <c r="AA317" s="41">
        <f>Y317*Z317</f>
        <v>52501.689899999998</v>
      </c>
      <c r="AB317" s="72">
        <v>1</v>
      </c>
      <c r="AC317" s="41">
        <f>AA317*AB317</f>
        <v>52501.689899999998</v>
      </c>
    </row>
    <row r="318" spans="1:29" s="65" customFormat="1" x14ac:dyDescent="0.2">
      <c r="A318" s="93"/>
      <c r="B318" s="100" t="s">
        <v>19</v>
      </c>
      <c r="C318" s="94"/>
      <c r="D318" s="93"/>
      <c r="E318" s="93"/>
      <c r="F318" s="93"/>
      <c r="G318" s="95"/>
      <c r="H318" s="93"/>
      <c r="I318" s="50"/>
      <c r="J318" s="50"/>
      <c r="K318" s="96">
        <f>SUM(K317:K317)</f>
        <v>95457.618000000002</v>
      </c>
      <c r="L318" s="96"/>
      <c r="M318" s="96">
        <f>SUM(M317:M317)</f>
        <v>0</v>
      </c>
      <c r="N318" s="96"/>
      <c r="O318" s="96">
        <f>SUM(O317:O317)</f>
        <v>0</v>
      </c>
      <c r="P318" s="96"/>
      <c r="Q318" s="96">
        <f>SUM(Q317:Q317)</f>
        <v>0</v>
      </c>
      <c r="R318" s="96"/>
      <c r="S318" s="96"/>
      <c r="T318" s="96"/>
      <c r="U318" s="96">
        <f>SUM(U317:U317)</f>
        <v>0</v>
      </c>
      <c r="V318" s="96"/>
      <c r="W318" s="96">
        <f t="shared" ref="W318:AA318" si="354">SUM(W317:W317)</f>
        <v>0</v>
      </c>
      <c r="X318" s="96">
        <f t="shared" si="354"/>
        <v>9545.7618000000002</v>
      </c>
      <c r="Y318" s="96">
        <f t="shared" si="354"/>
        <v>105003.3798</v>
      </c>
      <c r="Z318" s="101">
        <f t="shared" si="354"/>
        <v>0.5</v>
      </c>
      <c r="AA318" s="96">
        <f t="shared" si="354"/>
        <v>52501.689899999998</v>
      </c>
      <c r="AB318" s="72"/>
      <c r="AC318" s="96">
        <f>SUM(AC317)</f>
        <v>52501.689899999998</v>
      </c>
    </row>
    <row r="319" spans="1:29" s="93" customFormat="1" ht="13.5" customHeight="1" x14ac:dyDescent="0.2">
      <c r="A319" s="220" t="s">
        <v>148</v>
      </c>
      <c r="B319" s="221"/>
      <c r="C319" s="221"/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  <c r="AA319" s="221"/>
      <c r="AB319" s="66"/>
      <c r="AC319" s="66"/>
    </row>
    <row r="320" spans="1:29" s="24" customFormat="1" x14ac:dyDescent="0.2">
      <c r="A320" s="65">
        <v>1</v>
      </c>
      <c r="B320" s="98" t="s">
        <v>48</v>
      </c>
      <c r="C320" s="82"/>
      <c r="D320" s="65"/>
      <c r="E320" s="65"/>
      <c r="F320" s="65">
        <v>4</v>
      </c>
      <c r="G320" s="36"/>
      <c r="H320" s="65">
        <v>17697</v>
      </c>
      <c r="I320" s="80">
        <v>2.9</v>
      </c>
      <c r="J320" s="123" t="s">
        <v>453</v>
      </c>
      <c r="K320" s="41">
        <f t="shared" ref="K320" si="355">H320*I320*J320</f>
        <v>95457.618000000002</v>
      </c>
      <c r="L320" s="69"/>
      <c r="M320" s="92"/>
      <c r="N320" s="65"/>
      <c r="O320" s="65"/>
      <c r="P320" s="65"/>
      <c r="Q320" s="65"/>
      <c r="R320" s="65"/>
      <c r="S320" s="65"/>
      <c r="T320" s="65"/>
      <c r="U320" s="68"/>
      <c r="V320" s="65"/>
      <c r="W320" s="68"/>
      <c r="X320" s="41">
        <f t="shared" ref="X320" si="356">(K320+M320)*10/100</f>
        <v>9545.7618000000002</v>
      </c>
      <c r="Y320" s="41">
        <f t="shared" ref="Y320" si="357">K320+M320+O320+Q320+U320+W320+S320+X320</f>
        <v>105003.3798</v>
      </c>
      <c r="Z320" s="71">
        <v>0.5</v>
      </c>
      <c r="AA320" s="41">
        <f>Y320*Z320</f>
        <v>52501.689899999998</v>
      </c>
      <c r="AB320" s="72">
        <v>1</v>
      </c>
      <c r="AC320" s="41">
        <f>AA320*AB320</f>
        <v>52501.689899999998</v>
      </c>
    </row>
    <row r="321" spans="1:29" s="65" customFormat="1" ht="12.75" customHeight="1" x14ac:dyDescent="0.2">
      <c r="A321" s="93"/>
      <c r="B321" s="100" t="s">
        <v>19</v>
      </c>
      <c r="C321" s="94"/>
      <c r="D321" s="93"/>
      <c r="E321" s="93"/>
      <c r="F321" s="93"/>
      <c r="G321" s="95"/>
      <c r="H321" s="93"/>
      <c r="I321" s="50"/>
      <c r="J321" s="50"/>
      <c r="K321" s="96">
        <f>SUM(K320:K320)</f>
        <v>95457.618000000002</v>
      </c>
      <c r="L321" s="96"/>
      <c r="M321" s="96">
        <f>SUM(M320:M320)</f>
        <v>0</v>
      </c>
      <c r="N321" s="96"/>
      <c r="O321" s="96">
        <f>SUM(O320:O320)</f>
        <v>0</v>
      </c>
      <c r="P321" s="96"/>
      <c r="Q321" s="96">
        <f>SUM(Q320:Q320)</f>
        <v>0</v>
      </c>
      <c r="R321" s="96"/>
      <c r="S321" s="96"/>
      <c r="T321" s="96"/>
      <c r="U321" s="96">
        <f>SUM(U320:U320)</f>
        <v>0</v>
      </c>
      <c r="V321" s="96"/>
      <c r="W321" s="96">
        <f t="shared" ref="W321:AA321" si="358">SUM(W320:W320)</f>
        <v>0</v>
      </c>
      <c r="X321" s="96">
        <f t="shared" si="358"/>
        <v>9545.7618000000002</v>
      </c>
      <c r="Y321" s="96">
        <f t="shared" si="358"/>
        <v>105003.3798</v>
      </c>
      <c r="Z321" s="101">
        <f t="shared" si="358"/>
        <v>0.5</v>
      </c>
      <c r="AA321" s="96">
        <f t="shared" si="358"/>
        <v>52501.689899999998</v>
      </c>
      <c r="AB321" s="72"/>
      <c r="AC321" s="96">
        <f>SUM(AC320)</f>
        <v>52501.689899999998</v>
      </c>
    </row>
    <row r="322" spans="1:29" s="93" customFormat="1" ht="13.5" customHeight="1" x14ac:dyDescent="0.2">
      <c r="A322" s="220" t="s">
        <v>116</v>
      </c>
      <c r="B322" s="221"/>
      <c r="C322" s="221"/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  <c r="AA322" s="221"/>
      <c r="AB322" s="214"/>
      <c r="AC322" s="214"/>
    </row>
    <row r="323" spans="1:29" s="24" customFormat="1" x14ac:dyDescent="0.2">
      <c r="A323" s="65">
        <v>1</v>
      </c>
      <c r="B323" s="98" t="s">
        <v>48</v>
      </c>
      <c r="C323" s="82"/>
      <c r="D323" s="65"/>
      <c r="E323" s="65"/>
      <c r="F323" s="65">
        <v>4</v>
      </c>
      <c r="G323" s="36"/>
      <c r="H323" s="65">
        <v>17697</v>
      </c>
      <c r="I323" s="80">
        <v>2.9</v>
      </c>
      <c r="J323" s="123" t="s">
        <v>453</v>
      </c>
      <c r="K323" s="41">
        <f t="shared" ref="K323" si="359">H323*I323*J323</f>
        <v>95457.618000000002</v>
      </c>
      <c r="L323" s="69"/>
      <c r="M323" s="92"/>
      <c r="N323" s="65"/>
      <c r="O323" s="65"/>
      <c r="P323" s="65"/>
      <c r="Q323" s="65"/>
      <c r="R323" s="65"/>
      <c r="S323" s="65"/>
      <c r="T323" s="65"/>
      <c r="U323" s="68"/>
      <c r="V323" s="65"/>
      <c r="W323" s="68"/>
      <c r="X323" s="41">
        <f t="shared" ref="X323" si="360">(K323+M323)*10/100</f>
        <v>9545.7618000000002</v>
      </c>
      <c r="Y323" s="41">
        <f t="shared" ref="Y323" si="361">K323+M323+O323+Q323+U323+W323+S323+X323</f>
        <v>105003.3798</v>
      </c>
      <c r="Z323" s="71">
        <v>0.25</v>
      </c>
      <c r="AA323" s="41">
        <f>Y323*Z323</f>
        <v>26250.844949999999</v>
      </c>
      <c r="AB323" s="72">
        <v>1</v>
      </c>
      <c r="AC323" s="41">
        <f>AA323*AB323</f>
        <v>26250.844949999999</v>
      </c>
    </row>
    <row r="324" spans="1:29" s="65" customFormat="1" x14ac:dyDescent="0.2">
      <c r="A324" s="93"/>
      <c r="B324" s="100" t="s">
        <v>19</v>
      </c>
      <c r="C324" s="94"/>
      <c r="D324" s="93"/>
      <c r="E324" s="93"/>
      <c r="F324" s="93"/>
      <c r="G324" s="95"/>
      <c r="H324" s="93"/>
      <c r="I324" s="50"/>
      <c r="J324" s="50"/>
      <c r="K324" s="96">
        <f>SUM(K323:K323)</f>
        <v>95457.618000000002</v>
      </c>
      <c r="L324" s="96"/>
      <c r="M324" s="96">
        <f>SUM(M323:M323)</f>
        <v>0</v>
      </c>
      <c r="N324" s="96"/>
      <c r="O324" s="96">
        <f>SUM(O323:O323)</f>
        <v>0</v>
      </c>
      <c r="P324" s="96"/>
      <c r="Q324" s="96">
        <f>SUM(Q323:Q323)</f>
        <v>0</v>
      </c>
      <c r="R324" s="96"/>
      <c r="S324" s="96"/>
      <c r="T324" s="96"/>
      <c r="U324" s="96">
        <f>SUM(U323:U323)</f>
        <v>0</v>
      </c>
      <c r="V324" s="96"/>
      <c r="W324" s="96">
        <f t="shared" ref="W324:AA324" si="362">SUM(W323:W323)</f>
        <v>0</v>
      </c>
      <c r="X324" s="96">
        <f t="shared" si="362"/>
        <v>9545.7618000000002</v>
      </c>
      <c r="Y324" s="96">
        <f t="shared" si="362"/>
        <v>105003.3798</v>
      </c>
      <c r="Z324" s="101">
        <f t="shared" si="362"/>
        <v>0.25</v>
      </c>
      <c r="AA324" s="96">
        <f t="shared" si="362"/>
        <v>26250.844949999999</v>
      </c>
      <c r="AB324" s="96"/>
      <c r="AC324" s="96">
        <f>SUM(AC323)</f>
        <v>26250.844949999999</v>
      </c>
    </row>
    <row r="325" spans="1:29" s="93" customFormat="1" ht="13.5" customHeight="1" x14ac:dyDescent="0.2">
      <c r="A325" s="220" t="s">
        <v>118</v>
      </c>
      <c r="B325" s="221"/>
      <c r="C325" s="221"/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  <c r="AA325" s="221"/>
      <c r="AB325" s="66"/>
      <c r="AC325" s="66"/>
    </row>
    <row r="326" spans="1:29" s="24" customFormat="1" x14ac:dyDescent="0.2">
      <c r="A326" s="65">
        <v>1</v>
      </c>
      <c r="B326" s="98" t="s">
        <v>48</v>
      </c>
      <c r="C326" s="82"/>
      <c r="D326" s="65"/>
      <c r="E326" s="65"/>
      <c r="F326" s="65">
        <v>4</v>
      </c>
      <c r="G326" s="36"/>
      <c r="H326" s="65">
        <v>17697</v>
      </c>
      <c r="I326" s="80">
        <v>2.9</v>
      </c>
      <c r="J326" s="123" t="s">
        <v>453</v>
      </c>
      <c r="K326" s="41">
        <f t="shared" ref="K326" si="363">H326*I326*J326</f>
        <v>95457.618000000002</v>
      </c>
      <c r="L326" s="69"/>
      <c r="M326" s="92"/>
      <c r="N326" s="65"/>
      <c r="O326" s="65"/>
      <c r="P326" s="65"/>
      <c r="Q326" s="65"/>
      <c r="R326" s="65"/>
      <c r="S326" s="65"/>
      <c r="T326" s="65"/>
      <c r="U326" s="68"/>
      <c r="V326" s="65"/>
      <c r="W326" s="68"/>
      <c r="X326" s="41">
        <f t="shared" ref="X326" si="364">(K326+M326)*10/100</f>
        <v>9545.7618000000002</v>
      </c>
      <c r="Y326" s="41">
        <f t="shared" ref="Y326" si="365">K326+M326+O326+Q326+U326+W326+S326+X326</f>
        <v>105003.3798</v>
      </c>
      <c r="Z326" s="71">
        <v>0.25</v>
      </c>
      <c r="AA326" s="41">
        <f>Y326*Z326</f>
        <v>26250.844949999999</v>
      </c>
      <c r="AB326" s="72">
        <v>1</v>
      </c>
      <c r="AC326" s="41">
        <f>AA326*AB326</f>
        <v>26250.844949999999</v>
      </c>
    </row>
    <row r="327" spans="1:29" s="65" customFormat="1" x14ac:dyDescent="0.2">
      <c r="A327" s="93"/>
      <c r="B327" s="100" t="s">
        <v>19</v>
      </c>
      <c r="C327" s="94"/>
      <c r="D327" s="93"/>
      <c r="E327" s="93"/>
      <c r="F327" s="93"/>
      <c r="G327" s="95"/>
      <c r="H327" s="93"/>
      <c r="I327" s="50"/>
      <c r="J327" s="50"/>
      <c r="K327" s="96">
        <f>SUM(K326:K326)</f>
        <v>95457.618000000002</v>
      </c>
      <c r="L327" s="96"/>
      <c r="M327" s="96">
        <f>SUM(M326:M326)</f>
        <v>0</v>
      </c>
      <c r="N327" s="96"/>
      <c r="O327" s="96">
        <f>SUM(O326:O326)</f>
        <v>0</v>
      </c>
      <c r="P327" s="96"/>
      <c r="Q327" s="96">
        <f>SUM(Q326:Q326)</f>
        <v>0</v>
      </c>
      <c r="R327" s="96"/>
      <c r="S327" s="96"/>
      <c r="T327" s="96"/>
      <c r="U327" s="96">
        <f>SUM(U326:U326)</f>
        <v>0</v>
      </c>
      <c r="V327" s="96"/>
      <c r="W327" s="96">
        <f t="shared" ref="W327:AA327" si="366">SUM(W326:W326)</f>
        <v>0</v>
      </c>
      <c r="X327" s="96">
        <f t="shared" ref="X327" si="367">SUM(X326:X326)</f>
        <v>9545.7618000000002</v>
      </c>
      <c r="Y327" s="96">
        <f t="shared" si="366"/>
        <v>105003.3798</v>
      </c>
      <c r="Z327" s="101">
        <f t="shared" si="366"/>
        <v>0.25</v>
      </c>
      <c r="AA327" s="96">
        <f t="shared" si="366"/>
        <v>26250.844949999999</v>
      </c>
      <c r="AB327" s="96"/>
      <c r="AC327" s="96">
        <f>SUM(AC326)</f>
        <v>26250.844949999999</v>
      </c>
    </row>
    <row r="328" spans="1:29" s="93" customFormat="1" ht="14.25" customHeight="1" x14ac:dyDescent="0.2">
      <c r="A328" s="220" t="s">
        <v>120</v>
      </c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  <c r="AA328" s="221"/>
      <c r="AB328" s="66"/>
      <c r="AC328" s="66"/>
    </row>
    <row r="329" spans="1:29" s="24" customFormat="1" x14ac:dyDescent="0.2">
      <c r="A329" s="65">
        <v>1</v>
      </c>
      <c r="B329" s="98" t="s">
        <v>48</v>
      </c>
      <c r="C329" s="82"/>
      <c r="D329" s="65"/>
      <c r="E329" s="65"/>
      <c r="F329" s="65">
        <v>4</v>
      </c>
      <c r="G329" s="36"/>
      <c r="H329" s="65">
        <v>17697</v>
      </c>
      <c r="I329" s="80">
        <v>2.9</v>
      </c>
      <c r="J329" s="123" t="s">
        <v>453</v>
      </c>
      <c r="K329" s="41">
        <f t="shared" ref="K329" si="368">H329*I329*J329</f>
        <v>95457.618000000002</v>
      </c>
      <c r="L329" s="69"/>
      <c r="M329" s="92"/>
      <c r="N329" s="65"/>
      <c r="O329" s="65"/>
      <c r="P329" s="65"/>
      <c r="Q329" s="65"/>
      <c r="R329" s="65"/>
      <c r="S329" s="65"/>
      <c r="T329" s="65"/>
      <c r="U329" s="68"/>
      <c r="V329" s="65"/>
      <c r="W329" s="68"/>
      <c r="X329" s="41">
        <f t="shared" ref="X329" si="369">(K329+M329)*10/100</f>
        <v>9545.7618000000002</v>
      </c>
      <c r="Y329" s="41">
        <f t="shared" ref="Y329" si="370">K329+M329+O329+Q329+U329+W329+S329+X329</f>
        <v>105003.3798</v>
      </c>
      <c r="Z329" s="71">
        <v>0.5</v>
      </c>
      <c r="AA329" s="41">
        <f>Y329*Z329</f>
        <v>52501.689899999998</v>
      </c>
      <c r="AB329" s="72">
        <v>1</v>
      </c>
      <c r="AC329" s="41">
        <f>AA329*AB329</f>
        <v>52501.689899999998</v>
      </c>
    </row>
    <row r="330" spans="1:29" s="65" customFormat="1" x14ac:dyDescent="0.2">
      <c r="A330" s="93"/>
      <c r="B330" s="100" t="s">
        <v>19</v>
      </c>
      <c r="C330" s="94"/>
      <c r="D330" s="93"/>
      <c r="E330" s="93"/>
      <c r="F330" s="93"/>
      <c r="G330" s="95"/>
      <c r="H330" s="93"/>
      <c r="I330" s="50"/>
      <c r="J330" s="50"/>
      <c r="K330" s="96">
        <f>SUM(K329:K329)</f>
        <v>95457.618000000002</v>
      </c>
      <c r="L330" s="96"/>
      <c r="M330" s="96">
        <f>SUM(M329:M329)</f>
        <v>0</v>
      </c>
      <c r="N330" s="96"/>
      <c r="O330" s="96">
        <f>SUM(O329:O329)</f>
        <v>0</v>
      </c>
      <c r="P330" s="96"/>
      <c r="Q330" s="96">
        <f>SUM(Q329:Q329)</f>
        <v>0</v>
      </c>
      <c r="R330" s="96"/>
      <c r="S330" s="96"/>
      <c r="T330" s="96"/>
      <c r="U330" s="96">
        <f>SUM(U329:U329)</f>
        <v>0</v>
      </c>
      <c r="V330" s="96"/>
      <c r="W330" s="96">
        <f t="shared" ref="W330:AA330" si="371">SUM(W329:W329)</f>
        <v>0</v>
      </c>
      <c r="X330" s="96">
        <f t="shared" si="371"/>
        <v>9545.7618000000002</v>
      </c>
      <c r="Y330" s="96">
        <f t="shared" si="371"/>
        <v>105003.3798</v>
      </c>
      <c r="Z330" s="101">
        <f t="shared" si="371"/>
        <v>0.5</v>
      </c>
      <c r="AA330" s="96">
        <f t="shared" si="371"/>
        <v>52501.689899999998</v>
      </c>
      <c r="AB330" s="96"/>
      <c r="AC330" s="96">
        <f>SUM(AC329)</f>
        <v>52501.689899999998</v>
      </c>
    </row>
    <row r="331" spans="1:29" s="93" customFormat="1" ht="13.5" customHeight="1" x14ac:dyDescent="0.2">
      <c r="A331" s="220" t="s">
        <v>149</v>
      </c>
      <c r="B331" s="221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  <c r="AA331" s="221"/>
      <c r="AB331" s="66"/>
      <c r="AC331" s="66"/>
    </row>
    <row r="332" spans="1:29" s="24" customFormat="1" ht="13.9" customHeight="1" x14ac:dyDescent="0.2">
      <c r="A332" s="65">
        <v>1</v>
      </c>
      <c r="B332" s="98" t="s">
        <v>48</v>
      </c>
      <c r="C332" s="82"/>
      <c r="D332" s="65"/>
      <c r="E332" s="65"/>
      <c r="F332" s="65">
        <v>4</v>
      </c>
      <c r="G332" s="36"/>
      <c r="H332" s="65">
        <v>17697</v>
      </c>
      <c r="I332" s="80">
        <v>2.9</v>
      </c>
      <c r="J332" s="123" t="s">
        <v>453</v>
      </c>
      <c r="K332" s="41">
        <f t="shared" ref="K332" si="372">H332*I332*J332</f>
        <v>95457.618000000002</v>
      </c>
      <c r="L332" s="69"/>
      <c r="M332" s="92"/>
      <c r="N332" s="65"/>
      <c r="O332" s="65"/>
      <c r="P332" s="65"/>
      <c r="Q332" s="65"/>
      <c r="R332" s="65"/>
      <c r="S332" s="65"/>
      <c r="T332" s="65"/>
      <c r="U332" s="68"/>
      <c r="V332" s="65"/>
      <c r="W332" s="68"/>
      <c r="X332" s="41">
        <f t="shared" ref="X332" si="373">(K332+M332)*10/100</f>
        <v>9545.7618000000002</v>
      </c>
      <c r="Y332" s="41">
        <f t="shared" ref="Y332" si="374">K332+M332+O332+Q332+U332+W332+S332+X332</f>
        <v>105003.3798</v>
      </c>
      <c r="Z332" s="71">
        <v>0.75</v>
      </c>
      <c r="AA332" s="41">
        <f>Y332*Z332</f>
        <v>78752.534849999996</v>
      </c>
      <c r="AB332" s="72">
        <v>1</v>
      </c>
      <c r="AC332" s="41">
        <f>AA332*AB332</f>
        <v>78752.534849999996</v>
      </c>
    </row>
    <row r="333" spans="1:29" s="65" customFormat="1" x14ac:dyDescent="0.2">
      <c r="A333" s="93"/>
      <c r="B333" s="100" t="s">
        <v>19</v>
      </c>
      <c r="C333" s="94"/>
      <c r="D333" s="93"/>
      <c r="E333" s="93"/>
      <c r="F333" s="93"/>
      <c r="G333" s="95"/>
      <c r="H333" s="93"/>
      <c r="I333" s="50"/>
      <c r="J333" s="50"/>
      <c r="K333" s="96">
        <f>SUM(K332:K332)</f>
        <v>95457.618000000002</v>
      </c>
      <c r="L333" s="96"/>
      <c r="M333" s="96">
        <f>SUM(M332:M332)</f>
        <v>0</v>
      </c>
      <c r="N333" s="96"/>
      <c r="O333" s="96">
        <f>SUM(O332:O332)</f>
        <v>0</v>
      </c>
      <c r="P333" s="96"/>
      <c r="Q333" s="96">
        <f>SUM(Q332:Q332)</f>
        <v>0</v>
      </c>
      <c r="R333" s="96"/>
      <c r="S333" s="96"/>
      <c r="T333" s="96"/>
      <c r="U333" s="96">
        <f>SUM(U332:U332)</f>
        <v>0</v>
      </c>
      <c r="V333" s="96"/>
      <c r="W333" s="96">
        <f t="shared" ref="W333:AC333" si="375">SUM(W332:W332)</f>
        <v>0</v>
      </c>
      <c r="X333" s="96">
        <f t="shared" si="375"/>
        <v>9545.7618000000002</v>
      </c>
      <c r="Y333" s="96">
        <f t="shared" si="375"/>
        <v>105003.3798</v>
      </c>
      <c r="Z333" s="101">
        <f t="shared" si="375"/>
        <v>0.75</v>
      </c>
      <c r="AA333" s="96">
        <f t="shared" si="375"/>
        <v>78752.534849999996</v>
      </c>
      <c r="AB333" s="72"/>
      <c r="AC333" s="96">
        <f t="shared" si="375"/>
        <v>78752.534849999996</v>
      </c>
    </row>
    <row r="334" spans="1:29" s="93" customFormat="1" x14ac:dyDescent="0.2">
      <c r="A334" s="220" t="s">
        <v>113</v>
      </c>
      <c r="B334" s="221"/>
      <c r="C334" s="221"/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  <c r="AA334" s="221"/>
      <c r="AB334" s="66"/>
      <c r="AC334" s="66"/>
    </row>
    <row r="335" spans="1:29" s="24" customFormat="1" x14ac:dyDescent="0.2">
      <c r="A335" s="65">
        <v>1</v>
      </c>
      <c r="B335" s="98" t="s">
        <v>48</v>
      </c>
      <c r="C335" s="82"/>
      <c r="D335" s="65"/>
      <c r="E335" s="65"/>
      <c r="F335" s="65">
        <v>4</v>
      </c>
      <c r="G335" s="36"/>
      <c r="H335" s="65">
        <v>17697</v>
      </c>
      <c r="I335" s="80">
        <v>2.9</v>
      </c>
      <c r="J335" s="123" t="s">
        <v>453</v>
      </c>
      <c r="K335" s="41">
        <f t="shared" ref="K335" si="376">H335*I335*J335</f>
        <v>95457.618000000002</v>
      </c>
      <c r="L335" s="69"/>
      <c r="M335" s="92"/>
      <c r="N335" s="65"/>
      <c r="O335" s="65"/>
      <c r="P335" s="65"/>
      <c r="Q335" s="65"/>
      <c r="R335" s="65"/>
      <c r="S335" s="65"/>
      <c r="T335" s="65"/>
      <c r="U335" s="68"/>
      <c r="V335" s="65"/>
      <c r="W335" s="68"/>
      <c r="X335" s="41">
        <f t="shared" ref="X335" si="377">(K335+M335)*10/100</f>
        <v>9545.7618000000002</v>
      </c>
      <c r="Y335" s="41">
        <f t="shared" ref="Y335" si="378">K335+M335+O335+Q335+U335+W335+S335+X335</f>
        <v>105003.3798</v>
      </c>
      <c r="Z335" s="71">
        <v>0.25</v>
      </c>
      <c r="AA335" s="41">
        <f>Y335*Z335</f>
        <v>26250.844949999999</v>
      </c>
      <c r="AB335" s="72">
        <v>1</v>
      </c>
      <c r="AC335" s="41">
        <f>AA335*AB335</f>
        <v>26250.844949999999</v>
      </c>
    </row>
    <row r="336" spans="1:29" s="65" customFormat="1" x14ac:dyDescent="0.2">
      <c r="A336" s="93"/>
      <c r="B336" s="100" t="s">
        <v>19</v>
      </c>
      <c r="C336" s="94"/>
      <c r="D336" s="93"/>
      <c r="E336" s="93"/>
      <c r="F336" s="93"/>
      <c r="G336" s="95"/>
      <c r="H336" s="93"/>
      <c r="I336" s="50"/>
      <c r="J336" s="50"/>
      <c r="K336" s="96">
        <f>SUM(K335:K335)</f>
        <v>95457.618000000002</v>
      </c>
      <c r="L336" s="96"/>
      <c r="M336" s="96">
        <f>SUM(M335:M335)</f>
        <v>0</v>
      </c>
      <c r="N336" s="96"/>
      <c r="O336" s="96">
        <f>SUM(O335:O335)</f>
        <v>0</v>
      </c>
      <c r="P336" s="96"/>
      <c r="Q336" s="96">
        <f>SUM(Q335:Q335)</f>
        <v>0</v>
      </c>
      <c r="R336" s="96"/>
      <c r="S336" s="96"/>
      <c r="T336" s="96"/>
      <c r="U336" s="96">
        <f>SUM(U335:U335)</f>
        <v>0</v>
      </c>
      <c r="V336" s="96"/>
      <c r="W336" s="96">
        <f t="shared" ref="W336:AA336" si="379">SUM(W335:W335)</f>
        <v>0</v>
      </c>
      <c r="X336" s="96">
        <f t="shared" ref="X336" si="380">SUM(X335:X335)</f>
        <v>9545.7618000000002</v>
      </c>
      <c r="Y336" s="96">
        <f t="shared" si="379"/>
        <v>105003.3798</v>
      </c>
      <c r="Z336" s="101">
        <f t="shared" si="379"/>
        <v>0.25</v>
      </c>
      <c r="AA336" s="96">
        <f t="shared" si="379"/>
        <v>26250.844949999999</v>
      </c>
      <c r="AB336" s="72"/>
      <c r="AC336" s="96">
        <f t="shared" ref="AC336" si="381">SUM(AC335:AC335)</f>
        <v>26250.844949999999</v>
      </c>
    </row>
    <row r="337" spans="1:29" s="93" customFormat="1" x14ac:dyDescent="0.2">
      <c r="A337" s="220" t="s">
        <v>114</v>
      </c>
      <c r="B337" s="221"/>
      <c r="C337" s="221"/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  <c r="AA337" s="221"/>
      <c r="AB337" s="211"/>
      <c r="AC337" s="211"/>
    </row>
    <row r="338" spans="1:29" s="24" customFormat="1" x14ac:dyDescent="0.2">
      <c r="A338" s="65">
        <v>1</v>
      </c>
      <c r="B338" s="98" t="s">
        <v>48</v>
      </c>
      <c r="C338" s="82"/>
      <c r="D338" s="65"/>
      <c r="E338" s="65"/>
      <c r="F338" s="65">
        <v>4</v>
      </c>
      <c r="G338" s="36"/>
      <c r="H338" s="65">
        <v>17697</v>
      </c>
      <c r="I338" s="80">
        <v>2.9</v>
      </c>
      <c r="J338" s="123" t="s">
        <v>453</v>
      </c>
      <c r="K338" s="41">
        <f t="shared" ref="K338" si="382">H338*I338*J338</f>
        <v>95457.618000000002</v>
      </c>
      <c r="L338" s="69"/>
      <c r="M338" s="92"/>
      <c r="N338" s="65"/>
      <c r="O338" s="65"/>
      <c r="P338" s="65"/>
      <c r="Q338" s="65"/>
      <c r="R338" s="65"/>
      <c r="S338" s="65"/>
      <c r="T338" s="65"/>
      <c r="U338" s="68"/>
      <c r="V338" s="65"/>
      <c r="W338" s="68"/>
      <c r="X338" s="41">
        <f t="shared" ref="X338" si="383">(K338+M338)*10/100</f>
        <v>9545.7618000000002</v>
      </c>
      <c r="Y338" s="41">
        <f t="shared" ref="Y338" si="384">K338+M338+O338+Q338+U338+W338+S338+X338</f>
        <v>105003.3798</v>
      </c>
      <c r="Z338" s="71">
        <v>0.25</v>
      </c>
      <c r="AA338" s="41">
        <f>Y338*Z338</f>
        <v>26250.844949999999</v>
      </c>
      <c r="AB338" s="72">
        <v>1</v>
      </c>
      <c r="AC338" s="41">
        <f>AA338*AB338</f>
        <v>26250.844949999999</v>
      </c>
    </row>
    <row r="339" spans="1:29" s="65" customFormat="1" x14ac:dyDescent="0.2">
      <c r="A339" s="93"/>
      <c r="B339" s="100" t="s">
        <v>19</v>
      </c>
      <c r="C339" s="94"/>
      <c r="D339" s="93"/>
      <c r="E339" s="93"/>
      <c r="F339" s="93"/>
      <c r="G339" s="95"/>
      <c r="H339" s="93"/>
      <c r="I339" s="50"/>
      <c r="J339" s="50"/>
      <c r="K339" s="96">
        <f>SUM(K338:K338)</f>
        <v>95457.618000000002</v>
      </c>
      <c r="L339" s="96"/>
      <c r="M339" s="96">
        <f>SUM(M338:M338)</f>
        <v>0</v>
      </c>
      <c r="N339" s="96"/>
      <c r="O339" s="96">
        <f>SUM(O338:O338)</f>
        <v>0</v>
      </c>
      <c r="P339" s="96"/>
      <c r="Q339" s="96">
        <f>SUM(Q338:Q338)</f>
        <v>0</v>
      </c>
      <c r="R339" s="96"/>
      <c r="S339" s="96"/>
      <c r="T339" s="96"/>
      <c r="U339" s="96">
        <f>SUM(U338:U338)</f>
        <v>0</v>
      </c>
      <c r="V339" s="96"/>
      <c r="W339" s="96">
        <f t="shared" ref="W339:AA339" si="385">SUM(W338:W338)</f>
        <v>0</v>
      </c>
      <c r="X339" s="96">
        <f t="shared" si="385"/>
        <v>9545.7618000000002</v>
      </c>
      <c r="Y339" s="96">
        <f t="shared" si="385"/>
        <v>105003.3798</v>
      </c>
      <c r="Z339" s="101">
        <f t="shared" si="385"/>
        <v>0.25</v>
      </c>
      <c r="AA339" s="96">
        <f t="shared" si="385"/>
        <v>26250.844949999999</v>
      </c>
      <c r="AB339" s="72"/>
      <c r="AC339" s="96">
        <f t="shared" ref="AC339" si="386">SUM(AC338:AC338)</f>
        <v>26250.844949999999</v>
      </c>
    </row>
    <row r="340" spans="1:29" s="65" customFormat="1" ht="13.5" customHeight="1" x14ac:dyDescent="0.2">
      <c r="A340" s="220" t="s">
        <v>237</v>
      </c>
      <c r="B340" s="221"/>
      <c r="C340" s="221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  <c r="AA340" s="221"/>
      <c r="AB340" s="66"/>
      <c r="AC340" s="66"/>
    </row>
    <row r="341" spans="1:29" s="93" customFormat="1" x14ac:dyDescent="0.2">
      <c r="A341" s="65">
        <v>1</v>
      </c>
      <c r="B341" s="98" t="s">
        <v>48</v>
      </c>
      <c r="C341" s="82"/>
      <c r="D341" s="65"/>
      <c r="E341" s="65"/>
      <c r="F341" s="65">
        <v>4</v>
      </c>
      <c r="G341" s="36"/>
      <c r="H341" s="65">
        <v>17697</v>
      </c>
      <c r="I341" s="80">
        <v>2.9</v>
      </c>
      <c r="J341" s="123" t="s">
        <v>453</v>
      </c>
      <c r="K341" s="41">
        <f t="shared" ref="K341" si="387">H341*I341*J341</f>
        <v>95457.618000000002</v>
      </c>
      <c r="L341" s="69"/>
      <c r="M341" s="92"/>
      <c r="N341" s="65"/>
      <c r="O341" s="65"/>
      <c r="P341" s="65"/>
      <c r="Q341" s="65"/>
      <c r="R341" s="65"/>
      <c r="S341" s="65"/>
      <c r="T341" s="65"/>
      <c r="U341" s="68"/>
      <c r="V341" s="65"/>
      <c r="W341" s="68"/>
      <c r="X341" s="41">
        <f t="shared" ref="X341" si="388">(K341+M341)*10/100</f>
        <v>9545.7618000000002</v>
      </c>
      <c r="Y341" s="41">
        <f t="shared" ref="Y341" si="389">K341+M341+O341+Q341+U341+W341+S341+X341</f>
        <v>105003.3798</v>
      </c>
      <c r="Z341" s="80">
        <v>0.5</v>
      </c>
      <c r="AA341" s="41">
        <f>Y341*Z341</f>
        <v>52501.689899999998</v>
      </c>
      <c r="AB341" s="72">
        <v>1</v>
      </c>
      <c r="AC341" s="41">
        <f>AA341*AB341</f>
        <v>52501.689899999998</v>
      </c>
    </row>
    <row r="342" spans="1:29" s="24" customFormat="1" x14ac:dyDescent="0.2">
      <c r="A342" s="93"/>
      <c r="B342" s="100" t="s">
        <v>19</v>
      </c>
      <c r="C342" s="94"/>
      <c r="D342" s="93"/>
      <c r="E342" s="93"/>
      <c r="F342" s="93"/>
      <c r="G342" s="95"/>
      <c r="H342" s="93"/>
      <c r="I342" s="50"/>
      <c r="J342" s="50"/>
      <c r="K342" s="96">
        <f>SUM(K341:K341)</f>
        <v>95457.618000000002</v>
      </c>
      <c r="L342" s="96"/>
      <c r="M342" s="96">
        <f>SUM(M341:M341)</f>
        <v>0</v>
      </c>
      <c r="N342" s="96"/>
      <c r="O342" s="96">
        <f>SUM(O341:O341)</f>
        <v>0</v>
      </c>
      <c r="P342" s="96"/>
      <c r="Q342" s="96">
        <f>SUM(Q341:Q341)</f>
        <v>0</v>
      </c>
      <c r="R342" s="96"/>
      <c r="S342" s="96"/>
      <c r="T342" s="96"/>
      <c r="U342" s="96">
        <f>SUM(U341:U341)</f>
        <v>0</v>
      </c>
      <c r="V342" s="96"/>
      <c r="W342" s="96">
        <f t="shared" ref="W342:AA342" si="390">SUM(W341:W341)</f>
        <v>0</v>
      </c>
      <c r="X342" s="96">
        <f t="shared" si="390"/>
        <v>9545.7618000000002</v>
      </c>
      <c r="Y342" s="96">
        <f t="shared" si="390"/>
        <v>105003.3798</v>
      </c>
      <c r="Z342" s="101">
        <f t="shared" si="390"/>
        <v>0.5</v>
      </c>
      <c r="AA342" s="96">
        <f t="shared" si="390"/>
        <v>52501.689899999998</v>
      </c>
      <c r="AB342" s="72"/>
      <c r="AC342" s="96">
        <f t="shared" ref="AC342" si="391">SUM(AC341:AC341)</f>
        <v>52501.689899999998</v>
      </c>
    </row>
    <row r="343" spans="1:29" s="93" customFormat="1" x14ac:dyDescent="0.2">
      <c r="A343" s="220" t="s">
        <v>147</v>
      </c>
      <c r="B343" s="221"/>
      <c r="C343" s="221"/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66"/>
      <c r="AC343" s="66"/>
    </row>
    <row r="344" spans="1:29" s="24" customFormat="1" x14ac:dyDescent="0.2">
      <c r="A344" s="65">
        <v>1</v>
      </c>
      <c r="B344" s="98" t="s">
        <v>48</v>
      </c>
      <c r="C344" s="82"/>
      <c r="D344" s="65"/>
      <c r="E344" s="65"/>
      <c r="F344" s="65">
        <v>4</v>
      </c>
      <c r="G344" s="36"/>
      <c r="H344" s="65">
        <v>17697</v>
      </c>
      <c r="I344" s="80">
        <v>2.9</v>
      </c>
      <c r="J344" s="123" t="s">
        <v>453</v>
      </c>
      <c r="K344" s="41">
        <f t="shared" ref="K344" si="392">H344*I344*J344</f>
        <v>95457.618000000002</v>
      </c>
      <c r="L344" s="69"/>
      <c r="M344" s="92"/>
      <c r="N344" s="65"/>
      <c r="O344" s="65"/>
      <c r="P344" s="65"/>
      <c r="Q344" s="65"/>
      <c r="R344" s="65"/>
      <c r="S344" s="65"/>
      <c r="T344" s="65"/>
      <c r="U344" s="68"/>
      <c r="V344" s="65"/>
      <c r="W344" s="68"/>
      <c r="X344" s="41">
        <f t="shared" ref="X344" si="393">(K344+M344)*10/100</f>
        <v>9545.7618000000002</v>
      </c>
      <c r="Y344" s="41">
        <f t="shared" ref="Y344" si="394">K344+M344+O344+Q344+U344+W344+S344+X344</f>
        <v>105003.3798</v>
      </c>
      <c r="Z344" s="71">
        <v>0.5</v>
      </c>
      <c r="AA344" s="41">
        <f>Y344*Z344</f>
        <v>52501.689899999998</v>
      </c>
      <c r="AB344" s="72">
        <v>1</v>
      </c>
      <c r="AC344" s="41">
        <f>AA344*AB344</f>
        <v>52501.689899999998</v>
      </c>
    </row>
    <row r="345" spans="1:29" s="65" customFormat="1" x14ac:dyDescent="0.2">
      <c r="A345" s="93"/>
      <c r="B345" s="100" t="s">
        <v>19</v>
      </c>
      <c r="C345" s="94"/>
      <c r="D345" s="93"/>
      <c r="E345" s="93"/>
      <c r="F345" s="93"/>
      <c r="G345" s="95"/>
      <c r="H345" s="93"/>
      <c r="I345" s="50"/>
      <c r="J345" s="50"/>
      <c r="K345" s="96">
        <f>SUM(K344:K344)</f>
        <v>95457.618000000002</v>
      </c>
      <c r="L345" s="96"/>
      <c r="M345" s="96">
        <f>SUM(M344:M344)</f>
        <v>0</v>
      </c>
      <c r="N345" s="96"/>
      <c r="O345" s="96">
        <f>SUM(O344:O344)</f>
        <v>0</v>
      </c>
      <c r="P345" s="96"/>
      <c r="Q345" s="96">
        <f>SUM(Q344:Q344)</f>
        <v>0</v>
      </c>
      <c r="R345" s="96"/>
      <c r="S345" s="96"/>
      <c r="T345" s="96"/>
      <c r="U345" s="96">
        <f>SUM(U344:U344)</f>
        <v>0</v>
      </c>
      <c r="V345" s="96"/>
      <c r="W345" s="96">
        <f>SUM(W344:W344)</f>
        <v>0</v>
      </c>
      <c r="X345" s="96">
        <f>SUM(X344:X344)</f>
        <v>9545.7618000000002</v>
      </c>
      <c r="Y345" s="96">
        <f>SUM(Y344:Y344)</f>
        <v>105003.3798</v>
      </c>
      <c r="Z345" s="97">
        <f>SUM(Z344:Z344)</f>
        <v>0.5</v>
      </c>
      <c r="AA345" s="96">
        <f>SUM(AA344:AA344)</f>
        <v>52501.689899999998</v>
      </c>
      <c r="AB345" s="72"/>
      <c r="AC345" s="96">
        <f>SUM(AC344:AC344)</f>
        <v>52501.689899999998</v>
      </c>
    </row>
    <row r="346" spans="1:29" s="65" customFormat="1" ht="13.5" customHeight="1" x14ac:dyDescent="0.2">
      <c r="A346" s="220" t="s">
        <v>117</v>
      </c>
      <c r="B346" s="221"/>
      <c r="C346" s="221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  <c r="AA346" s="221"/>
      <c r="AB346" s="66"/>
      <c r="AC346" s="66"/>
    </row>
    <row r="347" spans="1:29" s="24" customFormat="1" x14ac:dyDescent="0.2">
      <c r="A347" s="65">
        <v>1</v>
      </c>
      <c r="B347" s="98" t="s">
        <v>48</v>
      </c>
      <c r="C347" s="82"/>
      <c r="D347" s="65"/>
      <c r="E347" s="65"/>
      <c r="F347" s="65">
        <v>4</v>
      </c>
      <c r="G347" s="36"/>
      <c r="H347" s="65">
        <v>17697</v>
      </c>
      <c r="I347" s="80">
        <v>2.9</v>
      </c>
      <c r="J347" s="123" t="s">
        <v>453</v>
      </c>
      <c r="K347" s="41">
        <f t="shared" ref="K347" si="395">H347*I347*J347</f>
        <v>95457.618000000002</v>
      </c>
      <c r="L347" s="69"/>
      <c r="M347" s="92"/>
      <c r="N347" s="65"/>
      <c r="O347" s="65"/>
      <c r="P347" s="65"/>
      <c r="Q347" s="65"/>
      <c r="R347" s="65"/>
      <c r="S347" s="65"/>
      <c r="T347" s="65"/>
      <c r="U347" s="68"/>
      <c r="V347" s="65"/>
      <c r="W347" s="68"/>
      <c r="X347" s="41">
        <f t="shared" ref="X347" si="396">(K347+M347)*10/100</f>
        <v>9545.7618000000002</v>
      </c>
      <c r="Y347" s="41">
        <f t="shared" ref="Y347" si="397">K347+M347+O347+Q347+U347+W347+S347+X347</f>
        <v>105003.3798</v>
      </c>
      <c r="Z347" s="71">
        <v>0.5</v>
      </c>
      <c r="AA347" s="41">
        <f>Y347*Z347</f>
        <v>52501.689899999998</v>
      </c>
      <c r="AB347" s="72">
        <v>1</v>
      </c>
      <c r="AC347" s="41">
        <f>AA347*AB347</f>
        <v>52501.689899999998</v>
      </c>
    </row>
    <row r="348" spans="1:29" s="65" customFormat="1" ht="12.75" customHeight="1" x14ac:dyDescent="0.2">
      <c r="A348" s="93"/>
      <c r="B348" s="100" t="s">
        <v>19</v>
      </c>
      <c r="C348" s="94"/>
      <c r="D348" s="93"/>
      <c r="E348" s="93"/>
      <c r="F348" s="93"/>
      <c r="G348" s="95"/>
      <c r="H348" s="93"/>
      <c r="I348" s="50"/>
      <c r="J348" s="50"/>
      <c r="K348" s="96">
        <f>SUM(K347:K347)</f>
        <v>95457.618000000002</v>
      </c>
      <c r="L348" s="96"/>
      <c r="M348" s="96">
        <f>SUM(M347:M347)</f>
        <v>0</v>
      </c>
      <c r="N348" s="96"/>
      <c r="O348" s="96">
        <f>SUM(O347:O347)</f>
        <v>0</v>
      </c>
      <c r="P348" s="96"/>
      <c r="Q348" s="96">
        <f>SUM(Q347:Q347)</f>
        <v>0</v>
      </c>
      <c r="R348" s="96"/>
      <c r="S348" s="96"/>
      <c r="T348" s="96"/>
      <c r="U348" s="96">
        <f>SUM(U347:U347)</f>
        <v>0</v>
      </c>
      <c r="V348" s="96"/>
      <c r="W348" s="96">
        <f t="shared" ref="W348:AA348" si="398">SUM(W347:W347)</f>
        <v>0</v>
      </c>
      <c r="X348" s="96">
        <f t="shared" ref="X348" si="399">SUM(X347:X347)</f>
        <v>9545.7618000000002</v>
      </c>
      <c r="Y348" s="96">
        <f t="shared" si="398"/>
        <v>105003.3798</v>
      </c>
      <c r="Z348" s="101">
        <f t="shared" si="398"/>
        <v>0.5</v>
      </c>
      <c r="AA348" s="96">
        <f t="shared" si="398"/>
        <v>52501.689899999998</v>
      </c>
      <c r="AB348" s="72"/>
      <c r="AC348" s="96">
        <f t="shared" ref="AC348" si="400">SUM(AC347:AC347)</f>
        <v>52501.689899999998</v>
      </c>
    </row>
    <row r="349" spans="1:29" s="93" customFormat="1" x14ac:dyDescent="0.2">
      <c r="A349" s="125"/>
      <c r="B349" s="217" t="s">
        <v>143</v>
      </c>
      <c r="C349" s="129"/>
      <c r="D349" s="125"/>
      <c r="E349" s="125"/>
      <c r="F349" s="125"/>
      <c r="G349" s="129"/>
      <c r="H349" s="125"/>
      <c r="I349" s="125"/>
      <c r="J349" s="125"/>
      <c r="K349" s="124">
        <f>K279+K283+K294+K297+K342+K300+K303+K318+K315+K306+K321+K333+K309+K336+K348+K327+K312+K330+K345+K339+K324</f>
        <v>3055631.2685999982</v>
      </c>
      <c r="L349" s="124">
        <f t="shared" ref="L349:AC349" si="401">L279+L283+L294+L297+L342+L300+L303+L318+L315+L306+L321+L333+L309+L336+L348+L327+L312+L330+L345+L339+L324</f>
        <v>0</v>
      </c>
      <c r="M349" s="124">
        <f t="shared" si="401"/>
        <v>0</v>
      </c>
      <c r="N349" s="124">
        <f t="shared" si="401"/>
        <v>0</v>
      </c>
      <c r="O349" s="124">
        <f t="shared" si="401"/>
        <v>0</v>
      </c>
      <c r="P349" s="124">
        <f t="shared" si="401"/>
        <v>0</v>
      </c>
      <c r="Q349" s="124">
        <f t="shared" si="401"/>
        <v>46012.200000000004</v>
      </c>
      <c r="R349" s="124">
        <f t="shared" si="401"/>
        <v>0</v>
      </c>
      <c r="S349" s="124">
        <f t="shared" si="401"/>
        <v>0</v>
      </c>
      <c r="T349" s="124">
        <f t="shared" si="401"/>
        <v>0</v>
      </c>
      <c r="U349" s="124">
        <f t="shared" si="401"/>
        <v>0</v>
      </c>
      <c r="V349" s="124">
        <f t="shared" si="401"/>
        <v>0</v>
      </c>
      <c r="W349" s="124">
        <f t="shared" si="401"/>
        <v>0</v>
      </c>
      <c r="X349" s="124">
        <f t="shared" si="401"/>
        <v>305563.12686000002</v>
      </c>
      <c r="Y349" s="124">
        <f t="shared" si="401"/>
        <v>3407206.5954600023</v>
      </c>
      <c r="Z349" s="212">
        <f t="shared" si="401"/>
        <v>22</v>
      </c>
      <c r="AA349" s="124">
        <f t="shared" si="401"/>
        <v>2355845.5224600001</v>
      </c>
      <c r="AB349" s="124">
        <f t="shared" si="401"/>
        <v>0</v>
      </c>
      <c r="AC349" s="124">
        <f t="shared" si="401"/>
        <v>2355845.5224600001</v>
      </c>
    </row>
    <row r="350" spans="1:29" s="24" customFormat="1" ht="8.25" customHeight="1" x14ac:dyDescent="0.2">
      <c r="B350" s="25"/>
      <c r="C350" s="36"/>
      <c r="G350" s="36"/>
      <c r="H350" s="26"/>
      <c r="I350" s="79"/>
      <c r="J350" s="79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84"/>
      <c r="AA350" s="28"/>
      <c r="AB350" s="28"/>
      <c r="AC350" s="28"/>
    </row>
    <row r="351" spans="1:29" s="65" customFormat="1" ht="12.75" customHeight="1" x14ac:dyDescent="0.2">
      <c r="A351" s="223" t="s">
        <v>133</v>
      </c>
      <c r="B351" s="223"/>
      <c r="C351" s="223"/>
      <c r="D351" s="223"/>
      <c r="E351" s="223"/>
      <c r="F351" s="223"/>
      <c r="G351" s="223"/>
      <c r="H351" s="223"/>
      <c r="I351" s="223"/>
      <c r="J351" s="223"/>
      <c r="K351" s="223"/>
      <c r="L351" s="223"/>
      <c r="M351" s="223"/>
      <c r="N351" s="223"/>
      <c r="O351" s="223"/>
      <c r="P351" s="223"/>
      <c r="Q351" s="223"/>
      <c r="R351" s="223"/>
      <c r="S351" s="223"/>
      <c r="T351" s="223"/>
      <c r="U351" s="223"/>
      <c r="V351" s="223"/>
      <c r="W351" s="223"/>
      <c r="X351" s="223"/>
      <c r="Y351" s="223"/>
      <c r="Z351" s="223"/>
      <c r="AA351" s="223"/>
      <c r="AB351" s="64"/>
      <c r="AC351" s="64"/>
    </row>
    <row r="352" spans="1:29" s="65" customFormat="1" ht="14.25" customHeight="1" x14ac:dyDescent="0.2">
      <c r="A352" s="220" t="s">
        <v>73</v>
      </c>
      <c r="B352" s="221"/>
      <c r="C352" s="221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  <c r="AA352" s="221"/>
      <c r="AB352" s="66"/>
      <c r="AC352" s="66"/>
    </row>
    <row r="353" spans="1:29" s="93" customFormat="1" ht="13.15" customHeight="1" x14ac:dyDescent="0.2">
      <c r="A353" s="65">
        <v>1</v>
      </c>
      <c r="B353" s="98" t="s">
        <v>218</v>
      </c>
      <c r="C353" s="130"/>
      <c r="D353" s="130" t="s">
        <v>233</v>
      </c>
      <c r="E353" s="130">
        <v>4</v>
      </c>
      <c r="F353" s="130"/>
      <c r="G353" s="115" t="s">
        <v>455</v>
      </c>
      <c r="H353" s="131">
        <v>17697</v>
      </c>
      <c r="I353" s="82">
        <v>3.32</v>
      </c>
      <c r="J353" s="82">
        <v>1.71</v>
      </c>
      <c r="K353" s="41">
        <f t="shared" ref="K353:K354" si="402">H353*I353*J353</f>
        <v>100469.40839999999</v>
      </c>
      <c r="L353" s="99">
        <v>25</v>
      </c>
      <c r="M353" s="119">
        <f t="shared" ref="M353:M354" si="403">K353*L353/100</f>
        <v>25117.352099999996</v>
      </c>
      <c r="N353" s="65"/>
      <c r="O353" s="65"/>
      <c r="P353" s="65"/>
      <c r="Q353" s="65"/>
      <c r="R353" s="65"/>
      <c r="S353" s="65"/>
      <c r="T353" s="65"/>
      <c r="U353" s="68"/>
      <c r="V353" s="65"/>
      <c r="W353" s="68"/>
      <c r="X353" s="41">
        <f t="shared" ref="X353:X354" si="404">(K353+M353)*10/100</f>
        <v>12558.676049999998</v>
      </c>
      <c r="Y353" s="41">
        <f t="shared" ref="Y353:Y354" si="405">K353+M353+O353+Q353+U353+W353+S353+X353</f>
        <v>138145.43654999998</v>
      </c>
      <c r="Z353" s="80">
        <v>1</v>
      </c>
      <c r="AA353" s="41">
        <f>Y353*Z353</f>
        <v>138145.43654999998</v>
      </c>
      <c r="AB353" s="41">
        <v>1</v>
      </c>
      <c r="AC353" s="41">
        <f>AA353*AB353</f>
        <v>138145.43654999998</v>
      </c>
    </row>
    <row r="354" spans="1:29" s="93" customFormat="1" ht="12.75" customHeight="1" x14ac:dyDescent="0.2">
      <c r="A354" s="65">
        <v>2</v>
      </c>
      <c r="B354" s="98" t="s">
        <v>217</v>
      </c>
      <c r="C354" s="82"/>
      <c r="D354" s="130" t="s">
        <v>233</v>
      </c>
      <c r="E354" s="130">
        <v>4</v>
      </c>
      <c r="F354" s="130"/>
      <c r="G354" s="36" t="s">
        <v>456</v>
      </c>
      <c r="H354" s="102">
        <v>17697</v>
      </c>
      <c r="I354" s="82">
        <v>3.53</v>
      </c>
      <c r="J354" s="82">
        <v>1.71</v>
      </c>
      <c r="K354" s="41">
        <f t="shared" si="402"/>
        <v>106824.40109999999</v>
      </c>
      <c r="L354" s="69">
        <v>25</v>
      </c>
      <c r="M354" s="92">
        <f t="shared" si="403"/>
        <v>26706.100274999997</v>
      </c>
      <c r="N354" s="65"/>
      <c r="O354" s="65"/>
      <c r="P354" s="65"/>
      <c r="Q354" s="65"/>
      <c r="R354" s="65"/>
      <c r="S354" s="65"/>
      <c r="T354" s="65"/>
      <c r="U354" s="68"/>
      <c r="V354" s="65"/>
      <c r="W354" s="68"/>
      <c r="X354" s="41">
        <f t="shared" si="404"/>
        <v>13353.050137499999</v>
      </c>
      <c r="Y354" s="41">
        <f t="shared" si="405"/>
        <v>146883.55151249998</v>
      </c>
      <c r="Z354" s="80">
        <v>1</v>
      </c>
      <c r="AA354" s="41">
        <f>Y354*Z354</f>
        <v>146883.55151249998</v>
      </c>
      <c r="AB354" s="41">
        <v>1</v>
      </c>
      <c r="AC354" s="41">
        <f>AA354*AB354</f>
        <v>146883.55151249998</v>
      </c>
    </row>
    <row r="355" spans="1:29" s="65" customFormat="1" x14ac:dyDescent="0.2">
      <c r="A355" s="93"/>
      <c r="B355" s="100" t="s">
        <v>19</v>
      </c>
      <c r="C355" s="94"/>
      <c r="D355" s="93"/>
      <c r="E355" s="93"/>
      <c r="F355" s="93"/>
      <c r="G355" s="95"/>
      <c r="H355" s="93"/>
      <c r="I355" s="50"/>
      <c r="J355" s="50"/>
      <c r="K355" s="96">
        <f>SUM(K353:K354)</f>
        <v>207293.80949999997</v>
      </c>
      <c r="L355" s="96"/>
      <c r="M355" s="96">
        <f>SUM(M353:M354)</f>
        <v>51823.452374999993</v>
      </c>
      <c r="N355" s="96"/>
      <c r="O355" s="96">
        <f>SUM(O353:O354)</f>
        <v>0</v>
      </c>
      <c r="P355" s="96"/>
      <c r="Q355" s="96">
        <f>SUM(Q353:Q354)</f>
        <v>0</v>
      </c>
      <c r="R355" s="96"/>
      <c r="S355" s="96"/>
      <c r="T355" s="96"/>
      <c r="U355" s="96">
        <f>SUM(U353:U354)</f>
        <v>0</v>
      </c>
      <c r="V355" s="96"/>
      <c r="W355" s="96">
        <f>SUM(W353:W354)</f>
        <v>0</v>
      </c>
      <c r="X355" s="96">
        <f>SUM(X353:X354)</f>
        <v>25911.726187499997</v>
      </c>
      <c r="Y355" s="96">
        <f>SUM(Y353:Y354)</f>
        <v>285028.98806249996</v>
      </c>
      <c r="Z355" s="101">
        <f>SUM(Z353:Z354)</f>
        <v>2</v>
      </c>
      <c r="AA355" s="96">
        <f>SUM(AA353:AA354)</f>
        <v>285028.98806249996</v>
      </c>
      <c r="AB355" s="96">
        <f t="shared" ref="AB355" si="406">SUM(AB353:AB354)</f>
        <v>2</v>
      </c>
      <c r="AC355" s="96">
        <f>SUM(AC353:AC354)</f>
        <v>285028.98806249996</v>
      </c>
    </row>
    <row r="356" spans="1:29" s="24" customFormat="1" ht="12.75" customHeight="1" x14ac:dyDescent="0.2">
      <c r="A356" s="220" t="s">
        <v>145</v>
      </c>
      <c r="B356" s="221"/>
      <c r="C356" s="221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  <c r="AA356" s="221"/>
      <c r="AB356" s="66"/>
      <c r="AC356" s="66"/>
    </row>
    <row r="357" spans="1:29" s="65" customFormat="1" ht="13.15" customHeight="1" x14ac:dyDescent="0.2">
      <c r="A357" s="65">
        <v>1</v>
      </c>
      <c r="B357" s="98" t="s">
        <v>4</v>
      </c>
      <c r="C357" s="82" t="s">
        <v>132</v>
      </c>
      <c r="F357" s="65">
        <v>4</v>
      </c>
      <c r="G357" s="36"/>
      <c r="H357" s="65">
        <v>17697</v>
      </c>
      <c r="I357" s="80">
        <v>2.9</v>
      </c>
      <c r="J357" s="49">
        <v>1.71</v>
      </c>
      <c r="K357" s="41">
        <f t="shared" ref="K357" si="407">H357*I357*J357</f>
        <v>87759.422999999995</v>
      </c>
      <c r="L357" s="69"/>
      <c r="M357" s="92"/>
      <c r="U357" s="68"/>
      <c r="V357" s="131">
        <v>20</v>
      </c>
      <c r="W357" s="132">
        <f>H357*V357/100</f>
        <v>3539.4</v>
      </c>
      <c r="X357" s="41">
        <f t="shared" ref="X357" si="408">(K357+M357)*10/100</f>
        <v>8775.9423000000006</v>
      </c>
      <c r="Y357" s="41">
        <f t="shared" ref="Y357" si="409">K357+M357+O357+Q357+U357+W357+S357+X357</f>
        <v>100074.76529999998</v>
      </c>
      <c r="Z357" s="80">
        <v>1</v>
      </c>
      <c r="AA357" s="41">
        <f t="shared" ref="AA357:AA366" si="410">Y357*Z357</f>
        <v>100074.76529999998</v>
      </c>
      <c r="AB357" s="41">
        <v>1</v>
      </c>
      <c r="AC357" s="41">
        <f>AA357*AB357</f>
        <v>100074.76529999998</v>
      </c>
    </row>
    <row r="358" spans="1:29" s="93" customFormat="1" x14ac:dyDescent="0.2">
      <c r="B358" s="100" t="s">
        <v>19</v>
      </c>
      <c r="C358" s="94"/>
      <c r="G358" s="95"/>
      <c r="I358" s="50"/>
      <c r="J358" s="50"/>
      <c r="K358" s="96">
        <f>SUM(K357:K357)</f>
        <v>87759.422999999995</v>
      </c>
      <c r="L358" s="96"/>
      <c r="M358" s="96">
        <f>SUM(M357:M357)</f>
        <v>0</v>
      </c>
      <c r="N358" s="96"/>
      <c r="O358" s="96">
        <f>SUM(O357:O357)</f>
        <v>0</v>
      </c>
      <c r="P358" s="96"/>
      <c r="Q358" s="96">
        <f>SUM(Q357:Q357)</f>
        <v>0</v>
      </c>
      <c r="R358" s="96"/>
      <c r="S358" s="96">
        <f>SUM(S357:S357)</f>
        <v>0</v>
      </c>
      <c r="T358" s="96"/>
      <c r="U358" s="96">
        <f>SUM(U357:U357)</f>
        <v>0</v>
      </c>
      <c r="V358" s="96"/>
      <c r="W358" s="96">
        <f t="shared" ref="W358:AC358" si="411">SUM(W357:W357)</f>
        <v>3539.4</v>
      </c>
      <c r="X358" s="96">
        <f t="shared" si="411"/>
        <v>8775.9423000000006</v>
      </c>
      <c r="Y358" s="96">
        <f t="shared" si="411"/>
        <v>100074.76529999998</v>
      </c>
      <c r="Z358" s="97">
        <f t="shared" si="411"/>
        <v>1</v>
      </c>
      <c r="AA358" s="96">
        <f t="shared" si="411"/>
        <v>100074.76529999998</v>
      </c>
      <c r="AB358" s="96">
        <f t="shared" si="411"/>
        <v>1</v>
      </c>
      <c r="AC358" s="96">
        <f t="shared" si="411"/>
        <v>100074.76529999998</v>
      </c>
    </row>
    <row r="359" spans="1:29" s="24" customFormat="1" ht="12.75" customHeight="1" x14ac:dyDescent="0.2">
      <c r="A359" s="220" t="s">
        <v>237</v>
      </c>
      <c r="B359" s="221"/>
      <c r="C359" s="22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  <c r="AA359" s="221"/>
      <c r="AB359" s="66"/>
      <c r="AC359" s="66"/>
    </row>
    <row r="360" spans="1:29" s="65" customFormat="1" x14ac:dyDescent="0.2">
      <c r="A360" s="65">
        <v>2</v>
      </c>
      <c r="B360" s="98" t="s">
        <v>4</v>
      </c>
      <c r="C360" s="82" t="s">
        <v>286</v>
      </c>
      <c r="F360" s="65">
        <v>4</v>
      </c>
      <c r="G360" s="36"/>
      <c r="H360" s="65">
        <v>17697</v>
      </c>
      <c r="I360" s="80">
        <v>2.9</v>
      </c>
      <c r="J360" s="49">
        <v>1.71</v>
      </c>
      <c r="K360" s="41">
        <f t="shared" ref="K360" si="412">H360*I360*J360</f>
        <v>87759.422999999995</v>
      </c>
      <c r="L360" s="69"/>
      <c r="M360" s="92"/>
      <c r="U360" s="68"/>
      <c r="V360" s="131">
        <v>35</v>
      </c>
      <c r="W360" s="132">
        <f>H360*V360/100</f>
        <v>6193.95</v>
      </c>
      <c r="X360" s="41">
        <f t="shared" ref="X360" si="413">(K360+M360)*10/100</f>
        <v>8775.9423000000006</v>
      </c>
      <c r="Y360" s="41">
        <f t="shared" ref="Y360" si="414">K360+M360+O360+Q360+U360+W360+S360+X360</f>
        <v>102729.31529999999</v>
      </c>
      <c r="Z360" s="80">
        <v>1</v>
      </c>
      <c r="AA360" s="41">
        <f t="shared" ref="AA360" si="415">Y360*Z360</f>
        <v>102729.31529999999</v>
      </c>
      <c r="AB360" s="41">
        <v>1</v>
      </c>
      <c r="AC360" s="41">
        <f>AA360*AB360</f>
        <v>102729.31529999999</v>
      </c>
    </row>
    <row r="361" spans="1:29" s="93" customFormat="1" x14ac:dyDescent="0.2">
      <c r="B361" s="100" t="s">
        <v>19</v>
      </c>
      <c r="C361" s="94"/>
      <c r="G361" s="95"/>
      <c r="I361" s="50"/>
      <c r="J361" s="50"/>
      <c r="K361" s="96">
        <f>SUM(K360:K360)</f>
        <v>87759.422999999995</v>
      </c>
      <c r="L361" s="96"/>
      <c r="M361" s="96">
        <f>SUM(M360:M360)</f>
        <v>0</v>
      </c>
      <c r="N361" s="96"/>
      <c r="O361" s="96">
        <f>SUM(O360:O360)</f>
        <v>0</v>
      </c>
      <c r="P361" s="96"/>
      <c r="Q361" s="96">
        <f>SUM(Q360:Q360)</f>
        <v>0</v>
      </c>
      <c r="R361" s="96"/>
      <c r="S361" s="96">
        <f>SUM(S360:S360)</f>
        <v>0</v>
      </c>
      <c r="T361" s="96"/>
      <c r="U361" s="96">
        <f>SUM(U360:U360)</f>
        <v>0</v>
      </c>
      <c r="V361" s="96"/>
      <c r="W361" s="96">
        <f>SUM(W360:W360)</f>
        <v>6193.95</v>
      </c>
      <c r="X361" s="96">
        <f>SUM(X360:X360)</f>
        <v>8775.9423000000006</v>
      </c>
      <c r="Y361" s="96">
        <f>SUM(Y360:Y360)</f>
        <v>102729.31529999999</v>
      </c>
      <c r="Z361" s="97">
        <f>SUM(Z360:Z360)</f>
        <v>1</v>
      </c>
      <c r="AA361" s="96">
        <f>SUM(AA360:AA360)</f>
        <v>102729.31529999999</v>
      </c>
      <c r="AB361" s="96">
        <f t="shared" ref="AB361:AC361" si="416">SUM(AB360:AB360)</f>
        <v>1</v>
      </c>
      <c r="AC361" s="96">
        <f t="shared" si="416"/>
        <v>102729.31529999999</v>
      </c>
    </row>
    <row r="362" spans="1:29" s="24" customFormat="1" ht="12.75" customHeight="1" x14ac:dyDescent="0.2">
      <c r="A362" s="220" t="s">
        <v>206</v>
      </c>
      <c r="B362" s="221"/>
      <c r="C362" s="221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  <c r="AA362" s="221"/>
      <c r="AB362" s="66"/>
      <c r="AC362" s="66"/>
    </row>
    <row r="363" spans="1:29" s="65" customFormat="1" x14ac:dyDescent="0.2">
      <c r="A363" s="65">
        <v>1</v>
      </c>
      <c r="B363" s="98" t="s">
        <v>219</v>
      </c>
      <c r="C363" s="82"/>
      <c r="D363" s="130" t="s">
        <v>233</v>
      </c>
      <c r="E363" s="130">
        <v>4</v>
      </c>
      <c r="F363" s="130"/>
      <c r="G363" s="36" t="s">
        <v>501</v>
      </c>
      <c r="H363" s="65">
        <v>17697</v>
      </c>
      <c r="I363" s="49">
        <v>3.73</v>
      </c>
      <c r="J363" s="49">
        <v>1.71</v>
      </c>
      <c r="K363" s="41">
        <f t="shared" ref="K363:K366" si="417">H363*I363*J363</f>
        <v>112876.7751</v>
      </c>
      <c r="L363" s="69">
        <v>25</v>
      </c>
      <c r="M363" s="92">
        <f t="shared" ref="M363" si="418">K363*L363/100</f>
        <v>28219.193775</v>
      </c>
      <c r="U363" s="68"/>
      <c r="V363" s="131"/>
      <c r="W363" s="132"/>
      <c r="X363" s="41">
        <f t="shared" ref="X363:X365" si="419">(K363+M363)*10/100</f>
        <v>14109.5968875</v>
      </c>
      <c r="Y363" s="41">
        <f t="shared" ref="Y363:Y365" si="420">K363+M363+O363+Q363+U363+W363+S363+X363</f>
        <v>155205.56576249999</v>
      </c>
      <c r="Z363" s="80">
        <v>0.5</v>
      </c>
      <c r="AA363" s="41">
        <f t="shared" ref="AA363:AA365" si="421">Y363*Z363</f>
        <v>77602.782881249994</v>
      </c>
      <c r="AB363" s="41">
        <v>1</v>
      </c>
      <c r="AC363" s="41">
        <f>AA363*AB363</f>
        <v>77602.782881249994</v>
      </c>
    </row>
    <row r="364" spans="1:29" s="65" customFormat="1" ht="12.75" customHeight="1" x14ac:dyDescent="0.2">
      <c r="A364" s="65">
        <v>2</v>
      </c>
      <c r="B364" s="98" t="s">
        <v>4</v>
      </c>
      <c r="C364" s="82" t="s">
        <v>131</v>
      </c>
      <c r="F364" s="65">
        <v>4</v>
      </c>
      <c r="G364" s="36"/>
      <c r="H364" s="65">
        <v>17697</v>
      </c>
      <c r="I364" s="80">
        <v>2.9</v>
      </c>
      <c r="J364" s="49">
        <v>1.71</v>
      </c>
      <c r="K364" s="41">
        <f t="shared" ref="K364:K365" si="422">H364*I364*J364</f>
        <v>87759.422999999995</v>
      </c>
      <c r="L364" s="69"/>
      <c r="M364" s="92"/>
      <c r="U364" s="68"/>
      <c r="V364" s="131">
        <v>35</v>
      </c>
      <c r="W364" s="132">
        <f>H364*V364/100</f>
        <v>6193.95</v>
      </c>
      <c r="X364" s="41">
        <f t="shared" si="419"/>
        <v>8775.9423000000006</v>
      </c>
      <c r="Y364" s="41">
        <f t="shared" si="420"/>
        <v>102729.31529999999</v>
      </c>
      <c r="Z364" s="80">
        <v>1</v>
      </c>
      <c r="AA364" s="41">
        <f t="shared" si="421"/>
        <v>102729.31529999999</v>
      </c>
      <c r="AB364" s="41">
        <v>1</v>
      </c>
      <c r="AC364" s="41">
        <f>AA364*AB364</f>
        <v>102729.31529999999</v>
      </c>
    </row>
    <row r="365" spans="1:29" s="65" customFormat="1" ht="12.75" customHeight="1" x14ac:dyDescent="0.2">
      <c r="A365" s="65">
        <v>3</v>
      </c>
      <c r="B365" s="98" t="s">
        <v>4</v>
      </c>
      <c r="C365" s="82" t="s">
        <v>131</v>
      </c>
      <c r="F365" s="65">
        <v>4</v>
      </c>
      <c r="G365" s="36"/>
      <c r="H365" s="65">
        <v>17697</v>
      </c>
      <c r="I365" s="80">
        <v>2.9</v>
      </c>
      <c r="J365" s="49">
        <v>1.71</v>
      </c>
      <c r="K365" s="41">
        <f t="shared" si="422"/>
        <v>87759.422999999995</v>
      </c>
      <c r="L365" s="69"/>
      <c r="M365" s="92"/>
      <c r="U365" s="68"/>
      <c r="V365" s="131">
        <v>35</v>
      </c>
      <c r="W365" s="132">
        <f>H365*V365/100</f>
        <v>6193.95</v>
      </c>
      <c r="X365" s="41">
        <f t="shared" si="419"/>
        <v>8775.9423000000006</v>
      </c>
      <c r="Y365" s="41">
        <f t="shared" si="420"/>
        <v>102729.31529999999</v>
      </c>
      <c r="Z365" s="80">
        <v>0.5</v>
      </c>
      <c r="AA365" s="41">
        <f t="shared" si="421"/>
        <v>51364.657649999994</v>
      </c>
      <c r="AB365" s="41">
        <v>1</v>
      </c>
      <c r="AC365" s="41">
        <f>AA365*AB365</f>
        <v>51364.657649999994</v>
      </c>
    </row>
    <row r="366" spans="1:29" s="65" customFormat="1" ht="12.75" customHeight="1" x14ac:dyDescent="0.2">
      <c r="A366" s="65">
        <v>4</v>
      </c>
      <c r="B366" s="98" t="s">
        <v>187</v>
      </c>
      <c r="C366" s="82"/>
      <c r="F366" s="65">
        <v>2</v>
      </c>
      <c r="G366" s="36"/>
      <c r="H366" s="65">
        <v>17697</v>
      </c>
      <c r="I366" s="49">
        <v>2.84</v>
      </c>
      <c r="J366" s="49">
        <v>1.71</v>
      </c>
      <c r="K366" s="41">
        <f t="shared" si="417"/>
        <v>85943.710799999986</v>
      </c>
      <c r="L366" s="69"/>
      <c r="M366" s="92"/>
      <c r="U366" s="68"/>
      <c r="V366" s="131">
        <v>35</v>
      </c>
      <c r="W366" s="132">
        <f>H366*V366/100</f>
        <v>6193.95</v>
      </c>
      <c r="X366" s="41">
        <f t="shared" ref="X366" si="423">(K366+M366)*10/100</f>
        <v>8594.371079999999</v>
      </c>
      <c r="Y366" s="41">
        <f t="shared" ref="Y366" si="424">K366+M366+O366+Q366+U366+W366+S366+X366</f>
        <v>100732.03187999998</v>
      </c>
      <c r="Z366" s="80">
        <v>0.5</v>
      </c>
      <c r="AA366" s="41">
        <f t="shared" si="410"/>
        <v>50366.01593999999</v>
      </c>
      <c r="AB366" s="41">
        <v>1</v>
      </c>
      <c r="AC366" s="41">
        <f>AA366*AB366</f>
        <v>50366.01593999999</v>
      </c>
    </row>
    <row r="367" spans="1:29" s="93" customFormat="1" x14ac:dyDescent="0.2">
      <c r="B367" s="100" t="s">
        <v>19</v>
      </c>
      <c r="C367" s="94"/>
      <c r="G367" s="95"/>
      <c r="I367" s="50"/>
      <c r="J367" s="50"/>
      <c r="K367" s="96">
        <f>SUM(K363:K366)</f>
        <v>374339.33189999999</v>
      </c>
      <c r="L367" s="96"/>
      <c r="M367" s="96">
        <f t="shared" ref="M367" si="425">SUM(M363:M366)</f>
        <v>28219.193775</v>
      </c>
      <c r="N367" s="96"/>
      <c r="O367" s="96">
        <f t="shared" ref="O367" si="426">SUM(O363:O366)</f>
        <v>0</v>
      </c>
      <c r="P367" s="96"/>
      <c r="Q367" s="96">
        <f t="shared" ref="Q367" si="427">SUM(Q363:Q366)</f>
        <v>0</v>
      </c>
      <c r="R367" s="96"/>
      <c r="S367" s="96">
        <f t="shared" ref="S367" si="428">SUM(S363:S366)</f>
        <v>0</v>
      </c>
      <c r="T367" s="96"/>
      <c r="U367" s="96">
        <f t="shared" ref="U367" si="429">SUM(U363:U366)</f>
        <v>0</v>
      </c>
      <c r="V367" s="96"/>
      <c r="W367" s="96">
        <f t="shared" ref="W367" si="430">SUM(W363:W366)</f>
        <v>18581.849999999999</v>
      </c>
      <c r="X367" s="96">
        <f t="shared" ref="X367" si="431">SUM(X363:X366)</f>
        <v>40255.852567499998</v>
      </c>
      <c r="Y367" s="96">
        <f t="shared" ref="Y367" si="432">SUM(Y363:Y366)</f>
        <v>461396.22824249993</v>
      </c>
      <c r="Z367" s="97">
        <f t="shared" ref="Z367" si="433">SUM(Z363:Z366)</f>
        <v>2.5</v>
      </c>
      <c r="AA367" s="96">
        <f>SUM(AA363:AA366)</f>
        <v>282062.77177125</v>
      </c>
      <c r="AB367" s="96">
        <f t="shared" ref="AB367" si="434">SUM(AB363:AB366)</f>
        <v>4</v>
      </c>
      <c r="AC367" s="96">
        <f>SUM(AC363:AC366)</f>
        <v>282062.77177125</v>
      </c>
    </row>
    <row r="368" spans="1:29" s="24" customFormat="1" ht="13.5" customHeight="1" x14ac:dyDescent="0.2">
      <c r="A368" s="220" t="s">
        <v>205</v>
      </c>
      <c r="B368" s="221"/>
      <c r="C368" s="221"/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  <c r="AA368" s="221"/>
      <c r="AB368" s="66"/>
      <c r="AC368" s="66"/>
    </row>
    <row r="369" spans="1:29" s="65" customFormat="1" ht="12.6" customHeight="1" x14ac:dyDescent="0.2">
      <c r="A369" s="65">
        <v>1</v>
      </c>
      <c r="B369" s="98" t="s">
        <v>219</v>
      </c>
      <c r="C369" s="130"/>
      <c r="D369" s="130" t="s">
        <v>233</v>
      </c>
      <c r="E369" s="130">
        <v>4</v>
      </c>
      <c r="F369" s="130"/>
      <c r="G369" s="115" t="s">
        <v>457</v>
      </c>
      <c r="H369" s="131">
        <v>17697</v>
      </c>
      <c r="I369" s="82">
        <v>3.57</v>
      </c>
      <c r="J369" s="82">
        <v>1.71</v>
      </c>
      <c r="K369" s="41">
        <f t="shared" ref="K369:K371" si="435">H369*I369*J369</f>
        <v>108034.87589999998</v>
      </c>
      <c r="L369" s="99">
        <v>25</v>
      </c>
      <c r="M369" s="119">
        <f t="shared" ref="M369" si="436">K369*L369/100</f>
        <v>27008.718974999996</v>
      </c>
      <c r="U369" s="68"/>
      <c r="V369" s="131"/>
      <c r="W369" s="132"/>
      <c r="X369" s="41">
        <f t="shared" ref="X369" si="437">(K369+M369)*10/100</f>
        <v>13504.359487499998</v>
      </c>
      <c r="Y369" s="41">
        <f t="shared" ref="Y369" si="438">K369+M369+O369+Q369+U369+W369+S369+X369</f>
        <v>148547.95436249999</v>
      </c>
      <c r="Z369" s="80">
        <v>1</v>
      </c>
      <c r="AA369" s="41">
        <f t="shared" ref="AA369" si="439">Y369*Z369</f>
        <v>148547.95436249999</v>
      </c>
      <c r="AB369" s="41">
        <v>1</v>
      </c>
      <c r="AC369" s="41">
        <f>AA369*AB369</f>
        <v>148547.95436249999</v>
      </c>
    </row>
    <row r="370" spans="1:29" s="65" customFormat="1" x14ac:dyDescent="0.2">
      <c r="A370" s="65">
        <v>2</v>
      </c>
      <c r="B370" s="98" t="s">
        <v>4</v>
      </c>
      <c r="C370" s="82" t="s">
        <v>131</v>
      </c>
      <c r="F370" s="65">
        <v>4</v>
      </c>
      <c r="G370" s="36"/>
      <c r="H370" s="65">
        <v>17697</v>
      </c>
      <c r="I370" s="83">
        <v>2.9</v>
      </c>
      <c r="J370" s="49">
        <v>1.71</v>
      </c>
      <c r="K370" s="41">
        <f t="shared" si="435"/>
        <v>87759.422999999995</v>
      </c>
      <c r="L370" s="69"/>
      <c r="M370" s="92"/>
      <c r="U370" s="68"/>
      <c r="V370" s="131">
        <v>35</v>
      </c>
      <c r="W370" s="132">
        <f>H370*V370/100</f>
        <v>6193.95</v>
      </c>
      <c r="X370" s="41">
        <f t="shared" ref="X370" si="440">(K370+M370)*10/100</f>
        <v>8775.9423000000006</v>
      </c>
      <c r="Y370" s="41">
        <f t="shared" ref="Y370" si="441">K370+M370+O370+Q370+U370+W370+S370+X370</f>
        <v>102729.31529999999</v>
      </c>
      <c r="Z370" s="80">
        <v>1</v>
      </c>
      <c r="AA370" s="41">
        <f>Y370*Z370</f>
        <v>102729.31529999999</v>
      </c>
      <c r="AB370" s="41">
        <v>1</v>
      </c>
      <c r="AC370" s="41">
        <f>AA370*AB370</f>
        <v>102729.31529999999</v>
      </c>
    </row>
    <row r="371" spans="1:29" s="65" customFormat="1" x14ac:dyDescent="0.2">
      <c r="A371" s="65">
        <v>3</v>
      </c>
      <c r="B371" s="98" t="s">
        <v>187</v>
      </c>
      <c r="C371" s="82"/>
      <c r="F371" s="65">
        <v>2</v>
      </c>
      <c r="G371" s="36"/>
      <c r="H371" s="65">
        <v>17697</v>
      </c>
      <c r="I371" s="49">
        <v>2.84</v>
      </c>
      <c r="J371" s="49">
        <v>1.71</v>
      </c>
      <c r="K371" s="41">
        <f t="shared" si="435"/>
        <v>85943.710799999986</v>
      </c>
      <c r="L371" s="69"/>
      <c r="M371" s="92"/>
      <c r="U371" s="68"/>
      <c r="V371" s="131"/>
      <c r="W371" s="132"/>
      <c r="X371" s="41">
        <f t="shared" ref="X371" si="442">(K371+M371)*10/100</f>
        <v>8594.371079999999</v>
      </c>
      <c r="Y371" s="41">
        <f t="shared" ref="Y371" si="443">K371+M371+O371+Q371+U371+W371+S371+X371</f>
        <v>94538.081879999983</v>
      </c>
      <c r="Z371" s="80">
        <v>0.5</v>
      </c>
      <c r="AA371" s="41">
        <f>Y371*Z371</f>
        <v>47269.040939999992</v>
      </c>
      <c r="AB371" s="41">
        <v>1</v>
      </c>
      <c r="AC371" s="41">
        <f>AA371*AB371</f>
        <v>47269.040939999992</v>
      </c>
    </row>
    <row r="372" spans="1:29" s="93" customFormat="1" x14ac:dyDescent="0.2">
      <c r="B372" s="100" t="s">
        <v>19</v>
      </c>
      <c r="C372" s="94"/>
      <c r="G372" s="95"/>
      <c r="I372" s="50"/>
      <c r="J372" s="50"/>
      <c r="K372" s="96">
        <f>SUM(K369:K371)</f>
        <v>281738.0097</v>
      </c>
      <c r="L372" s="96"/>
      <c r="M372" s="96">
        <f t="shared" ref="M372" si="444">SUM(M369:M371)</f>
        <v>27008.718974999996</v>
      </c>
      <c r="N372" s="96"/>
      <c r="O372" s="96">
        <f t="shared" ref="O372" si="445">SUM(O369:O371)</f>
        <v>0</v>
      </c>
      <c r="P372" s="96"/>
      <c r="Q372" s="96">
        <f t="shared" ref="Q372" si="446">SUM(Q369:Q371)</f>
        <v>0</v>
      </c>
      <c r="R372" s="96"/>
      <c r="S372" s="96">
        <f t="shared" ref="S372" si="447">SUM(S369:S371)</f>
        <v>0</v>
      </c>
      <c r="T372" s="96"/>
      <c r="U372" s="96">
        <f t="shared" ref="U372" si="448">SUM(U369:U371)</f>
        <v>0</v>
      </c>
      <c r="V372" s="96"/>
      <c r="W372" s="96">
        <f t="shared" ref="W372" si="449">SUM(W369:W371)</f>
        <v>6193.95</v>
      </c>
      <c r="X372" s="96">
        <f t="shared" ref="X372" si="450">SUM(X369:X371)</f>
        <v>30874.672867499998</v>
      </c>
      <c r="Y372" s="96">
        <f t="shared" ref="Y372" si="451">SUM(Y369:Y371)</f>
        <v>345815.35154249996</v>
      </c>
      <c r="Z372" s="97">
        <f t="shared" ref="Z372" si="452">SUM(Z369:Z371)</f>
        <v>2.5</v>
      </c>
      <c r="AA372" s="96">
        <f>SUM(AA369:AA371)</f>
        <v>298546.31060249999</v>
      </c>
      <c r="AB372" s="96">
        <f t="shared" ref="AB372" si="453">SUM(AB369:AB371)</f>
        <v>3</v>
      </c>
      <c r="AC372" s="96">
        <f t="shared" ref="AC372" si="454">SUM(AC369:AC371)</f>
        <v>298546.31060249999</v>
      </c>
    </row>
    <row r="373" spans="1:29" s="93" customFormat="1" ht="14.25" customHeight="1" x14ac:dyDescent="0.2">
      <c r="A373" s="220" t="s">
        <v>110</v>
      </c>
      <c r="B373" s="221"/>
      <c r="C373" s="221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  <c r="AA373" s="221"/>
      <c r="AB373" s="66"/>
      <c r="AC373" s="66"/>
    </row>
    <row r="374" spans="1:29" s="24" customFormat="1" ht="12.75" customHeight="1" x14ac:dyDescent="0.2">
      <c r="A374" s="65">
        <v>1</v>
      </c>
      <c r="B374" s="98" t="s">
        <v>4</v>
      </c>
      <c r="C374" s="82" t="s">
        <v>131</v>
      </c>
      <c r="D374" s="65"/>
      <c r="E374" s="65"/>
      <c r="F374" s="65">
        <v>4</v>
      </c>
      <c r="G374" s="36"/>
      <c r="H374" s="65">
        <v>17697</v>
      </c>
      <c r="I374" s="83">
        <v>2.9</v>
      </c>
      <c r="J374" s="49">
        <v>1.71</v>
      </c>
      <c r="K374" s="41">
        <f t="shared" ref="K374:K376" si="455">H374*I374*J374</f>
        <v>87759.422999999995</v>
      </c>
      <c r="L374" s="69"/>
      <c r="M374" s="92"/>
      <c r="N374" s="65"/>
      <c r="O374" s="65"/>
      <c r="P374" s="65"/>
      <c r="Q374" s="65"/>
      <c r="R374" s="65"/>
      <c r="S374" s="65"/>
      <c r="T374" s="65"/>
      <c r="U374" s="68"/>
      <c r="V374" s="131">
        <v>35</v>
      </c>
      <c r="W374" s="132">
        <f>H374*V374/100</f>
        <v>6193.95</v>
      </c>
      <c r="X374" s="41">
        <f t="shared" ref="X374:X376" si="456">(K374+M374)*10/100</f>
        <v>8775.9423000000006</v>
      </c>
      <c r="Y374" s="41">
        <f t="shared" ref="Y374:Y376" si="457">K374+M374+O374+Q374+U374+W374+S374+X374</f>
        <v>102729.31529999999</v>
      </c>
      <c r="Z374" s="80">
        <v>1</v>
      </c>
      <c r="AA374" s="41">
        <f>Y374*Z374</f>
        <v>102729.31529999999</v>
      </c>
      <c r="AB374" s="41">
        <v>1</v>
      </c>
      <c r="AC374" s="41">
        <f>AA374*AB374</f>
        <v>102729.31529999999</v>
      </c>
    </row>
    <row r="375" spans="1:29" s="24" customFormat="1" ht="12.75" customHeight="1" x14ac:dyDescent="0.2">
      <c r="A375" s="65">
        <v>2</v>
      </c>
      <c r="B375" s="98" t="s">
        <v>4</v>
      </c>
      <c r="C375" s="82" t="s">
        <v>131</v>
      </c>
      <c r="D375" s="65"/>
      <c r="E375" s="65"/>
      <c r="F375" s="65">
        <v>4</v>
      </c>
      <c r="G375" s="36"/>
      <c r="H375" s="65">
        <v>17697</v>
      </c>
      <c r="I375" s="83">
        <v>2.9</v>
      </c>
      <c r="J375" s="49">
        <v>1.71</v>
      </c>
      <c r="K375" s="41">
        <f t="shared" ref="K375" si="458">H375*I375*J375</f>
        <v>87759.422999999995</v>
      </c>
      <c r="L375" s="69"/>
      <c r="M375" s="92"/>
      <c r="N375" s="65"/>
      <c r="O375" s="65"/>
      <c r="P375" s="65"/>
      <c r="Q375" s="65"/>
      <c r="R375" s="65"/>
      <c r="S375" s="65"/>
      <c r="T375" s="65"/>
      <c r="U375" s="68"/>
      <c r="V375" s="131">
        <v>35</v>
      </c>
      <c r="W375" s="132">
        <f>H375*V375/100</f>
        <v>6193.95</v>
      </c>
      <c r="X375" s="41">
        <f t="shared" ref="X375" si="459">(K375+M375)*10/100</f>
        <v>8775.9423000000006</v>
      </c>
      <c r="Y375" s="41">
        <f t="shared" ref="Y375" si="460">K375+M375+O375+Q375+U375+W375+S375+X375</f>
        <v>102729.31529999999</v>
      </c>
      <c r="Z375" s="80">
        <v>0.5</v>
      </c>
      <c r="AA375" s="41">
        <f>Y375*Z375</f>
        <v>51364.657649999994</v>
      </c>
      <c r="AB375" s="41">
        <v>1</v>
      </c>
      <c r="AC375" s="41">
        <f>AA375*AB375</f>
        <v>51364.657649999994</v>
      </c>
    </row>
    <row r="376" spans="1:29" s="24" customFormat="1" ht="12.75" customHeight="1" x14ac:dyDescent="0.2">
      <c r="A376" s="65">
        <v>3</v>
      </c>
      <c r="B376" s="98" t="s">
        <v>289</v>
      </c>
      <c r="C376" s="82"/>
      <c r="D376" s="49" t="s">
        <v>233</v>
      </c>
      <c r="E376" s="65">
        <v>4</v>
      </c>
      <c r="F376" s="65"/>
      <c r="G376" s="36" t="s">
        <v>444</v>
      </c>
      <c r="H376" s="65">
        <v>17697</v>
      </c>
      <c r="I376" s="49">
        <v>3.57</v>
      </c>
      <c r="J376" s="49">
        <v>1.71</v>
      </c>
      <c r="K376" s="41">
        <f t="shared" si="455"/>
        <v>108034.87589999998</v>
      </c>
      <c r="L376" s="69">
        <v>25</v>
      </c>
      <c r="M376" s="119">
        <f t="shared" ref="M376" si="461">K376*L376/100</f>
        <v>27008.718974999996</v>
      </c>
      <c r="N376" s="65"/>
      <c r="O376" s="65"/>
      <c r="P376" s="65"/>
      <c r="Q376" s="65"/>
      <c r="R376" s="65"/>
      <c r="S376" s="65"/>
      <c r="T376" s="65"/>
      <c r="U376" s="68"/>
      <c r="V376" s="131"/>
      <c r="W376" s="132"/>
      <c r="X376" s="41">
        <f t="shared" si="456"/>
        <v>13504.359487499998</v>
      </c>
      <c r="Y376" s="41">
        <f t="shared" si="457"/>
        <v>148547.95436249999</v>
      </c>
      <c r="Z376" s="80">
        <v>0.25</v>
      </c>
      <c r="AA376" s="41">
        <f>Y376*Z376</f>
        <v>37136.988590624998</v>
      </c>
      <c r="AB376" s="41">
        <v>1</v>
      </c>
      <c r="AC376" s="41">
        <f>AA376*AB376</f>
        <v>37136.988590624998</v>
      </c>
    </row>
    <row r="377" spans="1:29" s="24" customFormat="1" ht="12.75" customHeight="1" x14ac:dyDescent="0.2">
      <c r="A377" s="93"/>
      <c r="B377" s="100" t="s">
        <v>19</v>
      </c>
      <c r="C377" s="94"/>
      <c r="D377" s="93"/>
      <c r="E377" s="93"/>
      <c r="F377" s="93"/>
      <c r="G377" s="95"/>
      <c r="H377" s="93"/>
      <c r="I377" s="50"/>
      <c r="J377" s="50"/>
      <c r="K377" s="96">
        <f>SUM(K374:K376)</f>
        <v>283553.7219</v>
      </c>
      <c r="L377" s="96"/>
      <c r="M377" s="96">
        <f>SUM(M376)</f>
        <v>27008.718974999996</v>
      </c>
      <c r="N377" s="96"/>
      <c r="O377" s="96">
        <f>SUM(O374:O374)</f>
        <v>0</v>
      </c>
      <c r="P377" s="96"/>
      <c r="Q377" s="96">
        <f>SUM(Q374:Q374)</f>
        <v>0</v>
      </c>
      <c r="R377" s="96"/>
      <c r="S377" s="96"/>
      <c r="T377" s="96"/>
      <c r="U377" s="96">
        <f>SUM(U374:U374)</f>
        <v>0</v>
      </c>
      <c r="V377" s="96"/>
      <c r="W377" s="96">
        <f t="shared" ref="W377" si="462">SUM(W374:W374)</f>
        <v>6193.95</v>
      </c>
      <c r="X377" s="96">
        <f>SUM(X374:X376)</f>
        <v>31056.244087499999</v>
      </c>
      <c r="Y377" s="96">
        <f>SUM(Y374:Y376)</f>
        <v>354006.58496249997</v>
      </c>
      <c r="Z377" s="101">
        <f>SUM(Z374:Z376)</f>
        <v>1.75</v>
      </c>
      <c r="AA377" s="96">
        <f>SUM(AA374:AA376)</f>
        <v>191230.96154062496</v>
      </c>
      <c r="AB377" s="96">
        <f t="shared" ref="AB377" si="463">SUM(AB374:AB376)</f>
        <v>3</v>
      </c>
      <c r="AC377" s="96">
        <f>SUM(AC374:AC376)</f>
        <v>191230.96154062496</v>
      </c>
    </row>
    <row r="378" spans="1:29" s="65" customFormat="1" ht="14.25" customHeight="1" x14ac:dyDescent="0.2">
      <c r="A378" s="220" t="s">
        <v>147</v>
      </c>
      <c r="B378" s="221"/>
      <c r="C378" s="221"/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  <c r="AA378" s="221"/>
      <c r="AB378" s="66"/>
      <c r="AC378" s="66"/>
    </row>
    <row r="379" spans="1:29" s="65" customFormat="1" ht="12.75" customHeight="1" x14ac:dyDescent="0.2">
      <c r="A379" s="65">
        <v>1</v>
      </c>
      <c r="B379" s="98" t="s">
        <v>4</v>
      </c>
      <c r="C379" s="82" t="s">
        <v>131</v>
      </c>
      <c r="F379" s="65">
        <v>4</v>
      </c>
      <c r="G379" s="36"/>
      <c r="H379" s="65">
        <v>17697</v>
      </c>
      <c r="I379" s="83">
        <v>2.9</v>
      </c>
      <c r="J379" s="49">
        <v>1.71</v>
      </c>
      <c r="K379" s="41">
        <f t="shared" ref="K379" si="464">H379*I379*J379</f>
        <v>87759.422999999995</v>
      </c>
      <c r="L379" s="69"/>
      <c r="M379" s="92"/>
      <c r="U379" s="68"/>
      <c r="V379" s="131">
        <v>35</v>
      </c>
      <c r="W379" s="132">
        <f>H379*V379/100</f>
        <v>6193.95</v>
      </c>
      <c r="X379" s="41">
        <f t="shared" ref="X379" si="465">(K379+M379)*10/100</f>
        <v>8775.9423000000006</v>
      </c>
      <c r="Y379" s="41">
        <f t="shared" ref="Y379" si="466">K379+M379+O379+Q379+U379+W379+S379+X379</f>
        <v>102729.31529999999</v>
      </c>
      <c r="Z379" s="80">
        <v>1</v>
      </c>
      <c r="AA379" s="41">
        <f>Y379*Z379</f>
        <v>102729.31529999999</v>
      </c>
      <c r="AB379" s="41">
        <v>1</v>
      </c>
      <c r="AC379" s="41">
        <f>AA379*AB379</f>
        <v>102729.31529999999</v>
      </c>
    </row>
    <row r="380" spans="1:29" s="65" customFormat="1" ht="12.75" customHeight="1" x14ac:dyDescent="0.2">
      <c r="A380" s="93"/>
      <c r="B380" s="100" t="s">
        <v>19</v>
      </c>
      <c r="C380" s="94"/>
      <c r="D380" s="93"/>
      <c r="E380" s="93"/>
      <c r="F380" s="93"/>
      <c r="G380" s="95"/>
      <c r="H380" s="93"/>
      <c r="I380" s="50"/>
      <c r="J380" s="50"/>
      <c r="K380" s="96">
        <f>SUM(K379:K379)</f>
        <v>87759.422999999995</v>
      </c>
      <c r="L380" s="96"/>
      <c r="M380" s="96">
        <f>SUM(M379:M379)</f>
        <v>0</v>
      </c>
      <c r="N380" s="96"/>
      <c r="O380" s="96">
        <f>SUM(O379:O379)</f>
        <v>0</v>
      </c>
      <c r="P380" s="96"/>
      <c r="Q380" s="96">
        <f>SUM(Q379:Q379)</f>
        <v>0</v>
      </c>
      <c r="R380" s="96"/>
      <c r="S380" s="96"/>
      <c r="T380" s="96"/>
      <c r="U380" s="96">
        <f>SUM(U379:U379)</f>
        <v>0</v>
      </c>
      <c r="V380" s="96"/>
      <c r="W380" s="96">
        <f t="shared" ref="W380:AC380" si="467">SUM(W379:W379)</f>
        <v>6193.95</v>
      </c>
      <c r="X380" s="96">
        <f t="shared" si="467"/>
        <v>8775.9423000000006</v>
      </c>
      <c r="Y380" s="96">
        <f t="shared" si="467"/>
        <v>102729.31529999999</v>
      </c>
      <c r="Z380" s="101">
        <f t="shared" si="467"/>
        <v>1</v>
      </c>
      <c r="AA380" s="96">
        <f t="shared" si="467"/>
        <v>102729.31529999999</v>
      </c>
      <c r="AB380" s="96">
        <f t="shared" si="467"/>
        <v>1</v>
      </c>
      <c r="AC380" s="96">
        <f t="shared" si="467"/>
        <v>102729.31529999999</v>
      </c>
    </row>
    <row r="381" spans="1:29" s="65" customFormat="1" ht="14.25" customHeight="1" x14ac:dyDescent="0.2">
      <c r="A381" s="220" t="s">
        <v>146</v>
      </c>
      <c r="B381" s="221"/>
      <c r="C381" s="221"/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  <c r="AA381" s="221"/>
      <c r="AB381" s="66"/>
      <c r="AC381" s="66"/>
    </row>
    <row r="382" spans="1:29" s="24" customFormat="1" ht="12.75" customHeight="1" x14ac:dyDescent="0.2">
      <c r="A382" s="65">
        <v>1</v>
      </c>
      <c r="B382" s="98" t="s">
        <v>4</v>
      </c>
      <c r="C382" s="82" t="s">
        <v>132</v>
      </c>
      <c r="D382" s="65"/>
      <c r="E382" s="65"/>
      <c r="F382" s="65">
        <v>4</v>
      </c>
      <c r="G382" s="36"/>
      <c r="H382" s="65">
        <v>17697</v>
      </c>
      <c r="I382" s="83">
        <v>2.9</v>
      </c>
      <c r="J382" s="49">
        <v>1.71</v>
      </c>
      <c r="K382" s="41">
        <f t="shared" ref="K382" si="468">H382*I382*J382</f>
        <v>87759.422999999995</v>
      </c>
      <c r="L382" s="69"/>
      <c r="M382" s="92"/>
      <c r="N382" s="65"/>
      <c r="O382" s="65"/>
      <c r="P382" s="65"/>
      <c r="Q382" s="65"/>
      <c r="R382" s="65"/>
      <c r="S382" s="65"/>
      <c r="T382" s="65"/>
      <c r="U382" s="68"/>
      <c r="V382" s="131">
        <v>20</v>
      </c>
      <c r="W382" s="132">
        <f>H382*V382/100</f>
        <v>3539.4</v>
      </c>
      <c r="X382" s="41">
        <f t="shared" ref="X382" si="469">(K382+M382)*10/100</f>
        <v>8775.9423000000006</v>
      </c>
      <c r="Y382" s="41">
        <f t="shared" ref="Y382" si="470">K382+M382+O382+Q382+U382+W382+S382+X382</f>
        <v>100074.76529999998</v>
      </c>
      <c r="Z382" s="80">
        <v>1</v>
      </c>
      <c r="AA382" s="41">
        <f>Y382*Z382</f>
        <v>100074.76529999998</v>
      </c>
      <c r="AB382" s="41">
        <v>1</v>
      </c>
      <c r="AC382" s="41">
        <f>AA382*AB382</f>
        <v>100074.76529999998</v>
      </c>
    </row>
    <row r="383" spans="1:29" s="24" customFormat="1" ht="12.75" customHeight="1" x14ac:dyDescent="0.2">
      <c r="A383" s="93"/>
      <c r="B383" s="100" t="s">
        <v>19</v>
      </c>
      <c r="C383" s="94"/>
      <c r="D383" s="93"/>
      <c r="E383" s="93"/>
      <c r="F383" s="93"/>
      <c r="G383" s="95"/>
      <c r="H383" s="93"/>
      <c r="I383" s="50"/>
      <c r="J383" s="50"/>
      <c r="K383" s="96">
        <f>SUM(K382:K382)</f>
        <v>87759.422999999995</v>
      </c>
      <c r="L383" s="96"/>
      <c r="M383" s="96">
        <f>SUM(M382:M382)</f>
        <v>0</v>
      </c>
      <c r="N383" s="96"/>
      <c r="O383" s="96">
        <f>SUM(O382:O382)</f>
        <v>0</v>
      </c>
      <c r="P383" s="96"/>
      <c r="Q383" s="96">
        <f>SUM(Q382:Q382)</f>
        <v>0</v>
      </c>
      <c r="R383" s="96"/>
      <c r="S383" s="96"/>
      <c r="T383" s="96"/>
      <c r="U383" s="96">
        <f>SUM(U382:U382)</f>
        <v>0</v>
      </c>
      <c r="V383" s="96"/>
      <c r="W383" s="96">
        <f t="shared" ref="W383:AC383" si="471">SUM(W382:W382)</f>
        <v>3539.4</v>
      </c>
      <c r="X383" s="96">
        <f t="shared" ref="X383" si="472">SUM(X382:X382)</f>
        <v>8775.9423000000006</v>
      </c>
      <c r="Y383" s="96">
        <f t="shared" si="471"/>
        <v>100074.76529999998</v>
      </c>
      <c r="Z383" s="101">
        <f t="shared" si="471"/>
        <v>1</v>
      </c>
      <c r="AA383" s="96">
        <f t="shared" si="471"/>
        <v>100074.76529999998</v>
      </c>
      <c r="AB383" s="96">
        <f t="shared" si="471"/>
        <v>1</v>
      </c>
      <c r="AC383" s="96">
        <f t="shared" si="471"/>
        <v>100074.76529999998</v>
      </c>
    </row>
    <row r="384" spans="1:29" s="24" customFormat="1" ht="14.25" customHeight="1" x14ac:dyDescent="0.2">
      <c r="A384" s="220" t="s">
        <v>148</v>
      </c>
      <c r="B384" s="221"/>
      <c r="C384" s="221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  <c r="AA384" s="221"/>
      <c r="AB384" s="66"/>
      <c r="AC384" s="66"/>
    </row>
    <row r="385" spans="1:29" s="24" customFormat="1" ht="12.75" customHeight="1" x14ac:dyDescent="0.2">
      <c r="A385" s="65">
        <v>1</v>
      </c>
      <c r="B385" s="98" t="s">
        <v>4</v>
      </c>
      <c r="C385" s="82" t="s">
        <v>132</v>
      </c>
      <c r="D385" s="65"/>
      <c r="E385" s="65"/>
      <c r="F385" s="65">
        <v>4</v>
      </c>
      <c r="G385" s="36"/>
      <c r="H385" s="65">
        <v>17697</v>
      </c>
      <c r="I385" s="83">
        <v>2.9</v>
      </c>
      <c r="J385" s="49">
        <v>1.71</v>
      </c>
      <c r="K385" s="41">
        <f t="shared" ref="K385" si="473">H385*I385*J385</f>
        <v>87759.422999999995</v>
      </c>
      <c r="L385" s="69"/>
      <c r="M385" s="92"/>
      <c r="N385" s="65"/>
      <c r="O385" s="65"/>
      <c r="P385" s="65"/>
      <c r="Q385" s="65"/>
      <c r="R385" s="65"/>
      <c r="S385" s="65"/>
      <c r="T385" s="65"/>
      <c r="U385" s="68"/>
      <c r="V385" s="131">
        <v>20</v>
      </c>
      <c r="W385" s="132">
        <f>H385*V385/100</f>
        <v>3539.4</v>
      </c>
      <c r="X385" s="41">
        <f t="shared" ref="X385" si="474">(K385+M385)*10/100</f>
        <v>8775.9423000000006</v>
      </c>
      <c r="Y385" s="41">
        <f t="shared" ref="Y385" si="475">K385+M385+O385+Q385+U385+W385+S385+X385</f>
        <v>100074.76529999998</v>
      </c>
      <c r="Z385" s="80">
        <v>1</v>
      </c>
      <c r="AA385" s="41">
        <f>Y385*Z385</f>
        <v>100074.76529999998</v>
      </c>
      <c r="AB385" s="41">
        <v>1</v>
      </c>
      <c r="AC385" s="41">
        <f>AA385*AB385</f>
        <v>100074.76529999998</v>
      </c>
    </row>
    <row r="386" spans="1:29" s="24" customFormat="1" ht="12.75" customHeight="1" x14ac:dyDescent="0.2">
      <c r="A386" s="93"/>
      <c r="B386" s="100" t="s">
        <v>19</v>
      </c>
      <c r="C386" s="94"/>
      <c r="D386" s="93"/>
      <c r="E386" s="93"/>
      <c r="F386" s="93"/>
      <c r="G386" s="95"/>
      <c r="H386" s="93"/>
      <c r="I386" s="50"/>
      <c r="J386" s="50"/>
      <c r="K386" s="96">
        <f>SUM(K385:K385)</f>
        <v>87759.422999999995</v>
      </c>
      <c r="L386" s="96"/>
      <c r="M386" s="96">
        <f>SUM(M385:M385)</f>
        <v>0</v>
      </c>
      <c r="N386" s="96"/>
      <c r="O386" s="96">
        <f>SUM(O385:O385)</f>
        <v>0</v>
      </c>
      <c r="P386" s="96"/>
      <c r="Q386" s="96">
        <f>SUM(Q385:Q385)</f>
        <v>0</v>
      </c>
      <c r="R386" s="96"/>
      <c r="S386" s="96"/>
      <c r="T386" s="96"/>
      <c r="U386" s="96">
        <f>SUM(U385:U385)</f>
        <v>0</v>
      </c>
      <c r="V386" s="96"/>
      <c r="W386" s="96">
        <f t="shared" ref="W386:AC386" si="476">SUM(W385:W385)</f>
        <v>3539.4</v>
      </c>
      <c r="X386" s="96">
        <f t="shared" ref="X386" si="477">SUM(X385:X385)</f>
        <v>8775.9423000000006</v>
      </c>
      <c r="Y386" s="96">
        <f t="shared" si="476"/>
        <v>100074.76529999998</v>
      </c>
      <c r="Z386" s="101">
        <f t="shared" si="476"/>
        <v>1</v>
      </c>
      <c r="AA386" s="96">
        <f t="shared" si="476"/>
        <v>100074.76529999998</v>
      </c>
      <c r="AB386" s="96">
        <f t="shared" si="476"/>
        <v>1</v>
      </c>
      <c r="AC386" s="96">
        <f t="shared" si="476"/>
        <v>100074.76529999998</v>
      </c>
    </row>
    <row r="387" spans="1:29" s="24" customFormat="1" ht="14.25" customHeight="1" x14ac:dyDescent="0.2">
      <c r="A387" s="220" t="s">
        <v>149</v>
      </c>
      <c r="B387" s="221"/>
      <c r="C387" s="221"/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  <c r="AA387" s="221"/>
      <c r="AB387" s="66"/>
      <c r="AC387" s="66"/>
    </row>
    <row r="388" spans="1:29" s="24" customFormat="1" ht="12.75" customHeight="1" x14ac:dyDescent="0.2">
      <c r="A388" s="65">
        <v>1</v>
      </c>
      <c r="B388" s="98" t="s">
        <v>4</v>
      </c>
      <c r="C388" s="82" t="s">
        <v>131</v>
      </c>
      <c r="D388" s="65"/>
      <c r="E388" s="65"/>
      <c r="F388" s="65">
        <v>4</v>
      </c>
      <c r="G388" s="36"/>
      <c r="H388" s="65">
        <v>17697</v>
      </c>
      <c r="I388" s="83">
        <v>2.9</v>
      </c>
      <c r="J388" s="49">
        <v>1.71</v>
      </c>
      <c r="K388" s="41">
        <f t="shared" ref="K388" si="478">H388*I388*J388</f>
        <v>87759.422999999995</v>
      </c>
      <c r="L388" s="69"/>
      <c r="M388" s="92"/>
      <c r="N388" s="65"/>
      <c r="O388" s="65"/>
      <c r="P388" s="65"/>
      <c r="Q388" s="89"/>
      <c r="R388" s="65"/>
      <c r="S388" s="65"/>
      <c r="T388" s="65"/>
      <c r="U388" s="68"/>
      <c r="V388" s="131">
        <v>35</v>
      </c>
      <c r="W388" s="132">
        <f>H388*V388/100</f>
        <v>6193.95</v>
      </c>
      <c r="X388" s="41">
        <f t="shared" ref="X388" si="479">(K388+M388)*10/100</f>
        <v>8775.9423000000006</v>
      </c>
      <c r="Y388" s="41">
        <f t="shared" ref="Y388" si="480">K388+M388+O388+Q388+U388+W388+S388+X388</f>
        <v>102729.31529999999</v>
      </c>
      <c r="Z388" s="80">
        <v>1</v>
      </c>
      <c r="AA388" s="41">
        <f>Y388*Z388</f>
        <v>102729.31529999999</v>
      </c>
      <c r="AB388" s="41">
        <v>1</v>
      </c>
      <c r="AC388" s="41">
        <f>AA388*AB388</f>
        <v>102729.31529999999</v>
      </c>
    </row>
    <row r="389" spans="1:29" s="24" customFormat="1" ht="12.75" customHeight="1" x14ac:dyDescent="0.2">
      <c r="A389" s="93"/>
      <c r="B389" s="100" t="s">
        <v>19</v>
      </c>
      <c r="C389" s="94"/>
      <c r="D389" s="93"/>
      <c r="E389" s="93"/>
      <c r="F389" s="93"/>
      <c r="G389" s="95"/>
      <c r="H389" s="93"/>
      <c r="I389" s="50"/>
      <c r="J389" s="50"/>
      <c r="K389" s="96">
        <f>SUM(K388:K388)</f>
        <v>87759.422999999995</v>
      </c>
      <c r="L389" s="96"/>
      <c r="M389" s="96">
        <f>SUM(M388:M388)</f>
        <v>0</v>
      </c>
      <c r="N389" s="96"/>
      <c r="O389" s="96">
        <f>SUM(O388:O388)</f>
        <v>0</v>
      </c>
      <c r="P389" s="96"/>
      <c r="Q389" s="96">
        <f>SUM(Q388:Q388)</f>
        <v>0</v>
      </c>
      <c r="R389" s="96"/>
      <c r="S389" s="96"/>
      <c r="T389" s="96"/>
      <c r="U389" s="96">
        <f>SUM(U388:U388)</f>
        <v>0</v>
      </c>
      <c r="V389" s="96"/>
      <c r="W389" s="96">
        <f t="shared" ref="W389:AC389" si="481">SUM(W388:W388)</f>
        <v>6193.95</v>
      </c>
      <c r="X389" s="96">
        <f t="shared" ref="X389" si="482">SUM(X388:X388)</f>
        <v>8775.9423000000006</v>
      </c>
      <c r="Y389" s="96">
        <f t="shared" si="481"/>
        <v>102729.31529999999</v>
      </c>
      <c r="Z389" s="101">
        <f t="shared" si="481"/>
        <v>1</v>
      </c>
      <c r="AA389" s="96">
        <f t="shared" si="481"/>
        <v>102729.31529999999</v>
      </c>
      <c r="AB389" s="96">
        <f t="shared" si="481"/>
        <v>1</v>
      </c>
      <c r="AC389" s="96">
        <f t="shared" si="481"/>
        <v>102729.31529999999</v>
      </c>
    </row>
    <row r="390" spans="1:29" s="24" customFormat="1" ht="14.25" customHeight="1" x14ac:dyDescent="0.2">
      <c r="A390" s="220" t="s">
        <v>117</v>
      </c>
      <c r="B390" s="221"/>
      <c r="C390" s="221"/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  <c r="AA390" s="221"/>
      <c r="AB390" s="66"/>
      <c r="AC390" s="66"/>
    </row>
    <row r="391" spans="1:29" s="24" customFormat="1" ht="12.75" customHeight="1" x14ac:dyDescent="0.2">
      <c r="A391" s="65">
        <v>1</v>
      </c>
      <c r="B391" s="98" t="s">
        <v>4</v>
      </c>
      <c r="C391" s="82" t="s">
        <v>131</v>
      </c>
      <c r="D391" s="65"/>
      <c r="E391" s="65"/>
      <c r="F391" s="65">
        <v>4</v>
      </c>
      <c r="G391" s="36"/>
      <c r="H391" s="65">
        <v>17697</v>
      </c>
      <c r="I391" s="83">
        <v>2.9</v>
      </c>
      <c r="J391" s="49">
        <v>1.71</v>
      </c>
      <c r="K391" s="41">
        <f t="shared" ref="K391" si="483">H391*I391*J391</f>
        <v>87759.422999999995</v>
      </c>
      <c r="L391" s="69"/>
      <c r="M391" s="92"/>
      <c r="N391" s="65"/>
      <c r="O391" s="65"/>
      <c r="P391" s="65"/>
      <c r="Q391" s="65"/>
      <c r="R391" s="65"/>
      <c r="S391" s="65"/>
      <c r="T391" s="65"/>
      <c r="U391" s="68"/>
      <c r="V391" s="131">
        <v>35</v>
      </c>
      <c r="W391" s="132">
        <f>H391*V391/100</f>
        <v>6193.95</v>
      </c>
      <c r="X391" s="41">
        <f t="shared" ref="X391" si="484">(K391+M391)*10/100</f>
        <v>8775.9423000000006</v>
      </c>
      <c r="Y391" s="41">
        <f t="shared" ref="Y391" si="485">K391+M391+O391+Q391+U391+W391+S391+X391</f>
        <v>102729.31529999999</v>
      </c>
      <c r="Z391" s="80">
        <v>1</v>
      </c>
      <c r="AA391" s="41">
        <f>Y391*Z391</f>
        <v>102729.31529999999</v>
      </c>
      <c r="AB391" s="41">
        <v>1</v>
      </c>
      <c r="AC391" s="41">
        <f>AA391*AB391</f>
        <v>102729.31529999999</v>
      </c>
    </row>
    <row r="392" spans="1:29" s="24" customFormat="1" ht="12.75" customHeight="1" x14ac:dyDescent="0.2">
      <c r="A392" s="93"/>
      <c r="B392" s="100" t="s">
        <v>19</v>
      </c>
      <c r="C392" s="94"/>
      <c r="D392" s="93"/>
      <c r="E392" s="93"/>
      <c r="F392" s="93"/>
      <c r="G392" s="95"/>
      <c r="H392" s="93"/>
      <c r="I392" s="50"/>
      <c r="J392" s="50"/>
      <c r="K392" s="96">
        <f>SUM(K391:K391)</f>
        <v>87759.422999999995</v>
      </c>
      <c r="L392" s="96"/>
      <c r="M392" s="96">
        <f>SUM(M391:M391)</f>
        <v>0</v>
      </c>
      <c r="N392" s="96"/>
      <c r="O392" s="96">
        <f>SUM(O391:O391)</f>
        <v>0</v>
      </c>
      <c r="P392" s="96"/>
      <c r="Q392" s="96">
        <f>SUM(Q391:Q391)</f>
        <v>0</v>
      </c>
      <c r="R392" s="96"/>
      <c r="S392" s="96"/>
      <c r="T392" s="96"/>
      <c r="U392" s="96">
        <f>SUM(U391:U391)</f>
        <v>0</v>
      </c>
      <c r="V392" s="96"/>
      <c r="W392" s="96">
        <f t="shared" ref="W392:AC392" si="486">SUM(W391:W391)</f>
        <v>6193.95</v>
      </c>
      <c r="X392" s="96">
        <f t="shared" ref="X392" si="487">SUM(X391:X391)</f>
        <v>8775.9423000000006</v>
      </c>
      <c r="Y392" s="96">
        <f t="shared" si="486"/>
        <v>102729.31529999999</v>
      </c>
      <c r="Z392" s="101">
        <f t="shared" si="486"/>
        <v>1</v>
      </c>
      <c r="AA392" s="96">
        <f t="shared" si="486"/>
        <v>102729.31529999999</v>
      </c>
      <c r="AB392" s="96">
        <f t="shared" si="486"/>
        <v>1</v>
      </c>
      <c r="AC392" s="96">
        <f t="shared" si="486"/>
        <v>102729.31529999999</v>
      </c>
    </row>
    <row r="393" spans="1:29" s="24" customFormat="1" ht="14.25" customHeight="1" x14ac:dyDescent="0.2">
      <c r="A393" s="220" t="s">
        <v>120</v>
      </c>
      <c r="B393" s="221"/>
      <c r="C393" s="221"/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  <c r="AA393" s="221"/>
      <c r="AB393" s="66"/>
      <c r="AC393" s="66"/>
    </row>
    <row r="394" spans="1:29" s="24" customFormat="1" ht="12.75" customHeight="1" x14ac:dyDescent="0.2">
      <c r="A394" s="65">
        <v>1</v>
      </c>
      <c r="B394" s="98" t="s">
        <v>4</v>
      </c>
      <c r="C394" s="82"/>
      <c r="D394" s="65"/>
      <c r="E394" s="65"/>
      <c r="F394" s="65">
        <v>4</v>
      </c>
      <c r="G394" s="36"/>
      <c r="H394" s="65">
        <v>17697</v>
      </c>
      <c r="I394" s="83">
        <v>2.9</v>
      </c>
      <c r="J394" s="49">
        <v>1.71</v>
      </c>
      <c r="K394" s="41">
        <f t="shared" ref="K394" si="488">H394*I394*J394</f>
        <v>87759.422999999995</v>
      </c>
      <c r="L394" s="69"/>
      <c r="M394" s="92"/>
      <c r="N394" s="65"/>
      <c r="O394" s="65"/>
      <c r="P394" s="65"/>
      <c r="Q394" s="65"/>
      <c r="R394" s="65"/>
      <c r="S394" s="65"/>
      <c r="T394" s="65"/>
      <c r="U394" s="68"/>
      <c r="V394" s="131"/>
      <c r="W394" s="132"/>
      <c r="X394" s="41">
        <f t="shared" ref="X394" si="489">(K394+M394)*10/100</f>
        <v>8775.9423000000006</v>
      </c>
      <c r="Y394" s="41">
        <f t="shared" ref="Y394" si="490">K394+M394+O394+Q394+U394+W394+S394+X394</f>
        <v>96535.36529999999</v>
      </c>
      <c r="Z394" s="80">
        <v>1</v>
      </c>
      <c r="AA394" s="41">
        <f>Y394*Z394</f>
        <v>96535.36529999999</v>
      </c>
      <c r="AB394" s="41">
        <v>1</v>
      </c>
      <c r="AC394" s="41">
        <f>AA394*AB394</f>
        <v>96535.36529999999</v>
      </c>
    </row>
    <row r="395" spans="1:29" s="24" customFormat="1" ht="12.75" customHeight="1" x14ac:dyDescent="0.2">
      <c r="A395" s="93"/>
      <c r="B395" s="100" t="s">
        <v>19</v>
      </c>
      <c r="C395" s="94"/>
      <c r="D395" s="93"/>
      <c r="E395" s="93"/>
      <c r="F395" s="93"/>
      <c r="G395" s="95"/>
      <c r="H395" s="93"/>
      <c r="I395" s="50"/>
      <c r="J395" s="50"/>
      <c r="K395" s="96">
        <f>SUM(K394:K394)</f>
        <v>87759.422999999995</v>
      </c>
      <c r="L395" s="96"/>
      <c r="M395" s="96">
        <f>SUM(M394:M394)</f>
        <v>0</v>
      </c>
      <c r="N395" s="96"/>
      <c r="O395" s="96">
        <f>SUM(O394:O394)</f>
        <v>0</v>
      </c>
      <c r="P395" s="96"/>
      <c r="Q395" s="96">
        <f>SUM(Q394:Q394)</f>
        <v>0</v>
      </c>
      <c r="R395" s="96"/>
      <c r="S395" s="96"/>
      <c r="T395" s="96"/>
      <c r="U395" s="96">
        <f>SUM(U394:U394)</f>
        <v>0</v>
      </c>
      <c r="V395" s="96"/>
      <c r="W395" s="96">
        <f t="shared" ref="W395:AC395" si="491">SUM(W394:W394)</f>
        <v>0</v>
      </c>
      <c r="X395" s="96">
        <f t="shared" ref="X395" si="492">SUM(X394:X394)</f>
        <v>8775.9423000000006</v>
      </c>
      <c r="Y395" s="96">
        <f t="shared" si="491"/>
        <v>96535.36529999999</v>
      </c>
      <c r="Z395" s="101">
        <f t="shared" si="491"/>
        <v>1</v>
      </c>
      <c r="AA395" s="96">
        <f t="shared" si="491"/>
        <v>96535.36529999999</v>
      </c>
      <c r="AB395" s="96">
        <f t="shared" si="491"/>
        <v>1</v>
      </c>
      <c r="AC395" s="96">
        <f t="shared" si="491"/>
        <v>96535.36529999999</v>
      </c>
    </row>
    <row r="396" spans="1:29" s="24" customFormat="1" ht="15" customHeight="1" x14ac:dyDescent="0.2">
      <c r="A396" s="93"/>
      <c r="B396" s="216" t="s">
        <v>144</v>
      </c>
      <c r="C396" s="94"/>
      <c r="D396" s="93"/>
      <c r="E396" s="93"/>
      <c r="F396" s="93"/>
      <c r="G396" s="95"/>
      <c r="H396" s="93"/>
      <c r="I396" s="50"/>
      <c r="J396" s="50"/>
      <c r="K396" s="96">
        <f>K358+K361+K367+K372+K383+K386+K389+K377+K392+K395+K380+K355</f>
        <v>1849000.2569999998</v>
      </c>
      <c r="L396" s="96"/>
      <c r="M396" s="96">
        <f>M358+M361+M367+M372+M383+M386+M389+M377+M392+M395+M380+M355</f>
        <v>134060.08409999998</v>
      </c>
      <c r="N396" s="96"/>
      <c r="O396" s="96">
        <f>O358+O361+O367+O372+O383+O386+O389+O377+O392+O395+O380+O355</f>
        <v>0</v>
      </c>
      <c r="P396" s="96"/>
      <c r="Q396" s="96">
        <f>Q358+Q361+Q367+Q372+Q383+Q386+Q389+Q377+Q392+Q395+Q380+Q355</f>
        <v>0</v>
      </c>
      <c r="R396" s="96"/>
      <c r="S396" s="96">
        <f>S358+S361+S367+S372+S383+S386+S389+S377+S392+S395+S380+S355</f>
        <v>0</v>
      </c>
      <c r="T396" s="96"/>
      <c r="U396" s="96">
        <f>U358+U361+U367+U372+U383+U386+U389+U377+U392+U395+U380+U355</f>
        <v>0</v>
      </c>
      <c r="V396" s="96"/>
      <c r="W396" s="96">
        <f t="shared" ref="W396:AC396" si="493">W358+W361+W367+W372+W383+W386+W389+W377+W392+W395+W380+W355</f>
        <v>66363.749999999985</v>
      </c>
      <c r="X396" s="96">
        <f t="shared" si="493"/>
        <v>198306.03410999998</v>
      </c>
      <c r="Y396" s="96">
        <f t="shared" si="493"/>
        <v>2253924.0752099995</v>
      </c>
      <c r="Z396" s="97">
        <f t="shared" si="493"/>
        <v>16.75</v>
      </c>
      <c r="AA396" s="96">
        <f t="shared" si="493"/>
        <v>1864545.9543768745</v>
      </c>
      <c r="AB396" s="96"/>
      <c r="AC396" s="96">
        <f t="shared" si="493"/>
        <v>1864545.9543768745</v>
      </c>
    </row>
    <row r="397" spans="1:29" s="24" customFormat="1" ht="15" customHeight="1" x14ac:dyDescent="0.2">
      <c r="B397" s="25" t="s">
        <v>201</v>
      </c>
      <c r="C397" s="32"/>
      <c r="G397" s="36"/>
      <c r="H397" s="26"/>
      <c r="I397" s="27"/>
      <c r="J397" s="27"/>
      <c r="K397" s="28">
        <f>K71+K272+K349+K396</f>
        <v>39129165.490499988</v>
      </c>
      <c r="L397" s="28"/>
      <c r="M397" s="28">
        <f>M71+M272+M349+M396</f>
        <v>8639917.9379639979</v>
      </c>
      <c r="N397" s="28"/>
      <c r="O397" s="28">
        <f>O71+O272+O349+O396</f>
        <v>30969.75</v>
      </c>
      <c r="P397" s="28"/>
      <c r="Q397" s="28">
        <f>Q71+Q272+Q349+Q396</f>
        <v>522771.50363999995</v>
      </c>
      <c r="R397" s="28"/>
      <c r="S397" s="28">
        <f>S71+S272+S349+S396</f>
        <v>173431.40000000002</v>
      </c>
      <c r="T397" s="28"/>
      <c r="U397" s="28">
        <f>U71+U272+U349+U396</f>
        <v>1583881.5</v>
      </c>
      <c r="V397" s="28"/>
      <c r="W397" s="28">
        <f>W71+W272+W349+W396</f>
        <v>66363.749999999985</v>
      </c>
      <c r="X397" s="28">
        <f>X71+X272+X349+X396</f>
        <v>4743199.8051263988</v>
      </c>
      <c r="Y397" s="28">
        <f>Y71+Y272+Y349+Y396</f>
        <v>54895895.087230399</v>
      </c>
      <c r="Z397" s="29">
        <f>Z71+Z272+Z349+Z396</f>
        <v>165.75</v>
      </c>
      <c r="AA397" s="28">
        <f>AA272+AA349+AA396+AA71</f>
        <v>39462808.497546017</v>
      </c>
      <c r="AB397" s="28"/>
      <c r="AC397" s="28">
        <f>AC71+AC272+AC349+AC396</f>
        <v>39462808.497546017</v>
      </c>
    </row>
    <row r="398" spans="1:29" s="24" customFormat="1" ht="22.5" customHeight="1" x14ac:dyDescent="0.2">
      <c r="B398" s="25"/>
      <c r="C398" s="32"/>
      <c r="G398" s="36"/>
      <c r="H398" s="26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84"/>
      <c r="AA398" s="28"/>
      <c r="AB398" s="28"/>
      <c r="AC398" s="28"/>
    </row>
    <row r="399" spans="1:29" s="24" customFormat="1" ht="25.9" customHeight="1" x14ac:dyDescent="0.2">
      <c r="A399" s="65"/>
      <c r="B399" s="43" t="s">
        <v>3</v>
      </c>
      <c r="C399" s="82"/>
      <c r="D399" s="49"/>
      <c r="E399" s="49"/>
      <c r="F399" s="49"/>
      <c r="G399" s="82"/>
      <c r="H399" s="133"/>
      <c r="I399" s="49"/>
      <c r="J399" s="49"/>
      <c r="K399" s="65"/>
      <c r="L399" s="65"/>
      <c r="M399" s="65"/>
      <c r="N399" s="65" t="s">
        <v>9</v>
      </c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105"/>
      <c r="AA399" s="65"/>
      <c r="AB399" s="65"/>
      <c r="AC399" s="65"/>
    </row>
    <row r="400" spans="1:29" s="24" customFormat="1" ht="25.9" customHeight="1" x14ac:dyDescent="0.2">
      <c r="A400" s="65"/>
      <c r="B400" s="43" t="s">
        <v>6</v>
      </c>
      <c r="C400" s="82"/>
      <c r="D400" s="49"/>
      <c r="E400" s="49"/>
      <c r="F400" s="49"/>
      <c r="G400" s="82"/>
      <c r="H400" s="133"/>
      <c r="I400" s="49"/>
      <c r="J400" s="49"/>
      <c r="K400" s="65"/>
      <c r="L400" s="65"/>
      <c r="M400" s="65"/>
      <c r="N400" s="65" t="s">
        <v>287</v>
      </c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102"/>
      <c r="AA400" s="65"/>
      <c r="AB400" s="65"/>
      <c r="AC400" s="65"/>
    </row>
    <row r="401" spans="1:29" s="24" customFormat="1" ht="25.9" customHeight="1" x14ac:dyDescent="0.2">
      <c r="A401" s="65"/>
      <c r="B401" s="43" t="s">
        <v>5</v>
      </c>
      <c r="C401" s="82"/>
      <c r="D401" s="49"/>
      <c r="E401" s="49"/>
      <c r="F401" s="49"/>
      <c r="G401" s="82"/>
      <c r="H401" s="133"/>
      <c r="I401" s="49"/>
      <c r="J401" s="49"/>
      <c r="K401" s="65"/>
      <c r="L401" s="65"/>
      <c r="M401" s="65"/>
      <c r="N401" s="65" t="s">
        <v>357</v>
      </c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102"/>
      <c r="AA401" s="65"/>
      <c r="AB401" s="65"/>
      <c r="AC401" s="65"/>
    </row>
    <row r="402" spans="1:29" s="24" customFormat="1" ht="25.9" customHeight="1" x14ac:dyDescent="0.2">
      <c r="A402" s="65"/>
      <c r="B402" s="43" t="s">
        <v>7</v>
      </c>
      <c r="C402" s="82"/>
      <c r="D402" s="49"/>
      <c r="E402" s="49"/>
      <c r="F402" s="49"/>
      <c r="G402" s="82"/>
      <c r="H402" s="133"/>
      <c r="I402" s="49"/>
      <c r="J402" s="49"/>
      <c r="K402" s="65"/>
      <c r="L402" s="65"/>
      <c r="M402" s="65"/>
      <c r="N402" s="65" t="s">
        <v>288</v>
      </c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102"/>
      <c r="AA402" s="65"/>
      <c r="AB402" s="65"/>
      <c r="AC402" s="65"/>
    </row>
    <row r="403" spans="1:29" s="24" customFormat="1" ht="22.5" customHeight="1" x14ac:dyDescent="0.2">
      <c r="B403" s="25"/>
      <c r="C403" s="32"/>
      <c r="G403" s="36"/>
      <c r="H403" s="26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84"/>
      <c r="AA403" s="28"/>
      <c r="AB403" s="28"/>
      <c r="AC403" s="28"/>
    </row>
    <row r="404" spans="1:29" s="24" customFormat="1" ht="22.5" customHeight="1" x14ac:dyDescent="0.2">
      <c r="B404" s="25"/>
      <c r="C404" s="32"/>
      <c r="G404" s="36"/>
      <c r="H404" s="26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84"/>
      <c r="AA404" s="28"/>
      <c r="AB404" s="28"/>
      <c r="AC404" s="28"/>
    </row>
    <row r="405" spans="1:29" s="24" customFormat="1" ht="22.5" customHeight="1" x14ac:dyDescent="0.2">
      <c r="B405" s="25"/>
      <c r="C405" s="32"/>
      <c r="G405" s="36"/>
      <c r="H405" s="26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84"/>
      <c r="AA405" s="28"/>
      <c r="AB405" s="28"/>
      <c r="AC405" s="28"/>
    </row>
    <row r="406" spans="1:29" s="24" customFormat="1" ht="22.5" customHeight="1" x14ac:dyDescent="0.2">
      <c r="B406" s="25"/>
      <c r="C406" s="32"/>
      <c r="G406" s="36"/>
      <c r="H406" s="26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84"/>
      <c r="AA406" s="28"/>
      <c r="AB406" s="28"/>
      <c r="AC406" s="28"/>
    </row>
    <row r="407" spans="1:29" s="24" customFormat="1" ht="22.5" customHeight="1" x14ac:dyDescent="0.2">
      <c r="B407" s="25"/>
      <c r="C407" s="32"/>
      <c r="G407" s="36"/>
      <c r="H407" s="26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84"/>
      <c r="AA407" s="28"/>
      <c r="AB407" s="28"/>
      <c r="AC407" s="28"/>
    </row>
    <row r="408" spans="1:29" s="24" customFormat="1" ht="22.5" customHeight="1" x14ac:dyDescent="0.2">
      <c r="B408" s="25"/>
      <c r="C408" s="32"/>
      <c r="G408" s="36"/>
      <c r="H408" s="26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84"/>
      <c r="AA408" s="28"/>
      <c r="AB408" s="28"/>
      <c r="AC408" s="28"/>
    </row>
    <row r="409" spans="1:29" s="24" customFormat="1" ht="22.5" customHeight="1" x14ac:dyDescent="0.2">
      <c r="B409" s="25"/>
      <c r="C409" s="32"/>
      <c r="G409" s="36"/>
      <c r="H409" s="26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84"/>
      <c r="AA409" s="28"/>
      <c r="AB409" s="28"/>
      <c r="AC409" s="28"/>
    </row>
    <row r="410" spans="1:29" s="24" customFormat="1" ht="22.5" customHeight="1" x14ac:dyDescent="0.2">
      <c r="B410" s="25"/>
      <c r="C410" s="32"/>
      <c r="G410" s="36"/>
      <c r="H410" s="26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84"/>
      <c r="AA410" s="28"/>
      <c r="AB410" s="28"/>
      <c r="AC410" s="28"/>
    </row>
    <row r="411" spans="1:29" s="24" customFormat="1" ht="22.5" customHeight="1" x14ac:dyDescent="0.2">
      <c r="B411" s="25"/>
      <c r="C411" s="32"/>
      <c r="G411" s="36"/>
      <c r="H411" s="26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84"/>
      <c r="AA411" s="28"/>
      <c r="AB411" s="28"/>
      <c r="AC411" s="28"/>
    </row>
    <row r="412" spans="1:29" s="24" customFormat="1" ht="22.5" customHeight="1" x14ac:dyDescent="0.2">
      <c r="B412" s="25"/>
      <c r="C412" s="32"/>
      <c r="G412" s="36"/>
      <c r="H412" s="26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84"/>
      <c r="AA412" s="28"/>
      <c r="AB412" s="28"/>
      <c r="AC412" s="28"/>
    </row>
    <row r="413" spans="1:29" s="24" customFormat="1" ht="22.5" customHeight="1" x14ac:dyDescent="0.2">
      <c r="B413" s="25"/>
      <c r="C413" s="32"/>
      <c r="G413" s="36"/>
      <c r="H413" s="26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84"/>
      <c r="AA413" s="28"/>
      <c r="AB413" s="28"/>
      <c r="AC413" s="28"/>
    </row>
    <row r="414" spans="1:29" s="24" customFormat="1" ht="22.5" customHeight="1" x14ac:dyDescent="0.2">
      <c r="B414" s="25"/>
      <c r="C414" s="32"/>
      <c r="G414" s="36"/>
      <c r="H414" s="26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84"/>
      <c r="AA414" s="28"/>
      <c r="AB414" s="28"/>
      <c r="AC414" s="28"/>
    </row>
    <row r="415" spans="1:29" s="24" customFormat="1" ht="22.5" customHeight="1" x14ac:dyDescent="0.2">
      <c r="B415" s="25"/>
      <c r="C415" s="32"/>
      <c r="G415" s="36"/>
      <c r="H415" s="26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84"/>
      <c r="AA415" s="28"/>
      <c r="AB415" s="28"/>
      <c r="AC415" s="28"/>
    </row>
    <row r="416" spans="1:29" s="24" customFormat="1" ht="22.5" customHeight="1" x14ac:dyDescent="0.2">
      <c r="B416" s="25"/>
      <c r="C416" s="32"/>
      <c r="G416" s="36"/>
      <c r="H416" s="26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84"/>
      <c r="AA416" s="28"/>
      <c r="AB416" s="28"/>
      <c r="AC416" s="28"/>
    </row>
    <row r="417" spans="2:29" s="24" customFormat="1" ht="22.5" customHeight="1" x14ac:dyDescent="0.2">
      <c r="B417" s="25"/>
      <c r="C417" s="32"/>
      <c r="G417" s="36"/>
      <c r="H417" s="26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84"/>
      <c r="AA417" s="28"/>
      <c r="AB417" s="28"/>
      <c r="AC417" s="28"/>
    </row>
    <row r="418" spans="2:29" s="24" customFormat="1" ht="22.5" customHeight="1" x14ac:dyDescent="0.2">
      <c r="B418" s="25"/>
      <c r="C418" s="32"/>
      <c r="G418" s="36"/>
      <c r="H418" s="26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84"/>
      <c r="AA418" s="28"/>
      <c r="AB418" s="28"/>
      <c r="AC418" s="28"/>
    </row>
    <row r="419" spans="2:29" s="24" customFormat="1" ht="22.5" customHeight="1" x14ac:dyDescent="0.2">
      <c r="B419" s="25"/>
      <c r="C419" s="32"/>
      <c r="G419" s="36"/>
      <c r="H419" s="26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84"/>
      <c r="AA419" s="28"/>
      <c r="AB419" s="28"/>
      <c r="AC419" s="28"/>
    </row>
    <row r="420" spans="2:29" s="24" customFormat="1" ht="22.5" customHeight="1" x14ac:dyDescent="0.2">
      <c r="B420" s="25"/>
      <c r="C420" s="32"/>
      <c r="G420" s="36"/>
      <c r="H420" s="26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84"/>
      <c r="AA420" s="28"/>
      <c r="AB420" s="28"/>
      <c r="AC420" s="28"/>
    </row>
    <row r="421" spans="2:29" s="24" customFormat="1" ht="22.5" customHeight="1" x14ac:dyDescent="0.2">
      <c r="B421" s="25"/>
      <c r="C421" s="32"/>
      <c r="G421" s="36"/>
      <c r="H421" s="26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84"/>
      <c r="AA421" s="28"/>
      <c r="AB421" s="28"/>
      <c r="AC421" s="28"/>
    </row>
    <row r="422" spans="2:29" s="24" customFormat="1" ht="22.5" customHeight="1" x14ac:dyDescent="0.2">
      <c r="B422" s="25"/>
      <c r="C422" s="32"/>
      <c r="G422" s="36"/>
      <c r="H422" s="26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84"/>
      <c r="AA422" s="28"/>
      <c r="AB422" s="28"/>
      <c r="AC422" s="28"/>
    </row>
    <row r="423" spans="2:29" s="24" customFormat="1" ht="22.5" customHeight="1" x14ac:dyDescent="0.2">
      <c r="B423" s="25"/>
      <c r="C423" s="32"/>
      <c r="G423" s="36"/>
      <c r="H423" s="26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84"/>
      <c r="AA423" s="28"/>
      <c r="AB423" s="28"/>
      <c r="AC423" s="28"/>
    </row>
    <row r="424" spans="2:29" s="24" customFormat="1" ht="22.5" customHeight="1" x14ac:dyDescent="0.2">
      <c r="B424" s="25"/>
      <c r="C424" s="32"/>
      <c r="G424" s="36"/>
      <c r="H424" s="26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84"/>
      <c r="AA424" s="28"/>
      <c r="AB424" s="28"/>
      <c r="AC424" s="28"/>
    </row>
    <row r="425" spans="2:29" s="24" customFormat="1" ht="22.5" customHeight="1" x14ac:dyDescent="0.2">
      <c r="B425" s="25"/>
      <c r="C425" s="32"/>
      <c r="G425" s="36"/>
      <c r="H425" s="26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84"/>
      <c r="AA425" s="28"/>
      <c r="AB425" s="28"/>
      <c r="AC425" s="28"/>
    </row>
    <row r="426" spans="2:29" s="24" customFormat="1" ht="22.5" customHeight="1" x14ac:dyDescent="0.2">
      <c r="B426" s="25"/>
      <c r="C426" s="32"/>
      <c r="G426" s="36"/>
      <c r="H426" s="26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84"/>
      <c r="AA426" s="28"/>
      <c r="AB426" s="28"/>
      <c r="AC426" s="28"/>
    </row>
    <row r="427" spans="2:29" s="24" customFormat="1" ht="22.5" customHeight="1" x14ac:dyDescent="0.2">
      <c r="B427" s="25"/>
      <c r="C427" s="32"/>
      <c r="G427" s="36"/>
      <c r="H427" s="26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84"/>
      <c r="AA427" s="28"/>
      <c r="AB427" s="28"/>
      <c r="AC427" s="28"/>
    </row>
    <row r="428" spans="2:29" s="24" customFormat="1" ht="22.5" customHeight="1" x14ac:dyDescent="0.2">
      <c r="B428" s="25"/>
      <c r="C428" s="32"/>
      <c r="G428" s="36"/>
      <c r="H428" s="26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84"/>
      <c r="AA428" s="28"/>
      <c r="AB428" s="28"/>
      <c r="AC428" s="28"/>
    </row>
    <row r="429" spans="2:29" s="24" customFormat="1" ht="22.5" customHeight="1" x14ac:dyDescent="0.2">
      <c r="B429" s="25"/>
      <c r="C429" s="32"/>
      <c r="G429" s="36"/>
      <c r="H429" s="26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84"/>
      <c r="AA429" s="28"/>
      <c r="AB429" s="28"/>
      <c r="AC429" s="28"/>
    </row>
    <row r="430" spans="2:29" s="24" customFormat="1" ht="22.5" customHeight="1" x14ac:dyDescent="0.2">
      <c r="B430" s="25"/>
      <c r="C430" s="32"/>
      <c r="G430" s="36"/>
      <c r="H430" s="26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84"/>
      <c r="AA430" s="28"/>
      <c r="AB430" s="28"/>
      <c r="AC430" s="28"/>
    </row>
    <row r="431" spans="2:29" s="24" customFormat="1" ht="22.5" customHeight="1" x14ac:dyDescent="0.2">
      <c r="B431" s="25"/>
      <c r="C431" s="32"/>
      <c r="G431" s="36"/>
      <c r="H431" s="26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84"/>
      <c r="AA431" s="28"/>
      <c r="AB431" s="28"/>
      <c r="AC431" s="28"/>
    </row>
    <row r="432" spans="2:29" s="24" customFormat="1" ht="22.5" customHeight="1" x14ac:dyDescent="0.2">
      <c r="B432" s="25"/>
      <c r="C432" s="32"/>
      <c r="G432" s="36"/>
      <c r="H432" s="26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84"/>
      <c r="AA432" s="28"/>
      <c r="AB432" s="28"/>
      <c r="AC432" s="28"/>
    </row>
    <row r="433" spans="2:29" s="24" customFormat="1" ht="22.5" customHeight="1" x14ac:dyDescent="0.2">
      <c r="B433" s="25"/>
      <c r="C433" s="32"/>
      <c r="G433" s="36"/>
      <c r="H433" s="26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84"/>
      <c r="AA433" s="28"/>
      <c r="AB433" s="28"/>
      <c r="AC433" s="28"/>
    </row>
    <row r="434" spans="2:29" s="24" customFormat="1" ht="22.5" customHeight="1" x14ac:dyDescent="0.2">
      <c r="B434" s="25"/>
      <c r="C434" s="32"/>
      <c r="G434" s="36"/>
      <c r="H434" s="26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84"/>
      <c r="AA434" s="28"/>
      <c r="AB434" s="28"/>
      <c r="AC434" s="28"/>
    </row>
    <row r="435" spans="2:29" s="24" customFormat="1" ht="22.5" customHeight="1" x14ac:dyDescent="0.2">
      <c r="B435" s="25"/>
      <c r="C435" s="32"/>
      <c r="G435" s="36"/>
      <c r="H435" s="26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84"/>
      <c r="AA435" s="28"/>
      <c r="AB435" s="28"/>
      <c r="AC435" s="28"/>
    </row>
    <row r="436" spans="2:29" s="24" customFormat="1" ht="22.5" customHeight="1" x14ac:dyDescent="0.2">
      <c r="B436" s="25"/>
      <c r="C436" s="32"/>
      <c r="G436" s="36"/>
      <c r="H436" s="26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84"/>
      <c r="AA436" s="28"/>
      <c r="AB436" s="28"/>
      <c r="AC436" s="28"/>
    </row>
    <row r="437" spans="2:29" s="24" customFormat="1" ht="22.5" customHeight="1" x14ac:dyDescent="0.2">
      <c r="B437" s="25"/>
      <c r="C437" s="32"/>
      <c r="G437" s="36"/>
      <c r="H437" s="26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84"/>
      <c r="AA437" s="28"/>
      <c r="AB437" s="28"/>
      <c r="AC437" s="28"/>
    </row>
    <row r="438" spans="2:29" s="24" customFormat="1" ht="22.5" customHeight="1" x14ac:dyDescent="0.2">
      <c r="B438" s="25"/>
      <c r="C438" s="32"/>
      <c r="G438" s="36"/>
      <c r="H438" s="26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84"/>
      <c r="AA438" s="28"/>
      <c r="AB438" s="28"/>
      <c r="AC438" s="28"/>
    </row>
    <row r="439" spans="2:29" s="24" customFormat="1" ht="22.5" customHeight="1" x14ac:dyDescent="0.2">
      <c r="B439" s="25"/>
      <c r="C439" s="32"/>
      <c r="G439" s="36"/>
      <c r="H439" s="26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84"/>
      <c r="AA439" s="28"/>
      <c r="AB439" s="28"/>
      <c r="AC439" s="28"/>
    </row>
    <row r="440" spans="2:29" s="24" customFormat="1" ht="22.5" customHeight="1" x14ac:dyDescent="0.2">
      <c r="B440" s="25"/>
      <c r="C440" s="32"/>
      <c r="G440" s="36"/>
      <c r="H440" s="26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84"/>
      <c r="AA440" s="28"/>
      <c r="AB440" s="28"/>
      <c r="AC440" s="28"/>
    </row>
    <row r="441" spans="2:29" s="24" customFormat="1" ht="22.5" customHeight="1" x14ac:dyDescent="0.2">
      <c r="B441" s="25"/>
      <c r="C441" s="32"/>
      <c r="G441" s="36"/>
      <c r="H441" s="26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84"/>
      <c r="AA441" s="28"/>
      <c r="AB441" s="28"/>
      <c r="AC441" s="28"/>
    </row>
    <row r="442" spans="2:29" s="24" customFormat="1" ht="22.5" customHeight="1" x14ac:dyDescent="0.2">
      <c r="B442" s="25"/>
      <c r="C442" s="32"/>
      <c r="G442" s="36"/>
      <c r="H442" s="26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84"/>
      <c r="AA442" s="28"/>
      <c r="AB442" s="28"/>
      <c r="AC442" s="28"/>
    </row>
    <row r="443" spans="2:29" s="24" customFormat="1" ht="22.5" customHeight="1" x14ac:dyDescent="0.2">
      <c r="B443" s="25"/>
      <c r="C443" s="32"/>
      <c r="G443" s="36"/>
      <c r="H443" s="26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84"/>
      <c r="AA443" s="28"/>
      <c r="AB443" s="28"/>
      <c r="AC443" s="28"/>
    </row>
    <row r="444" spans="2:29" s="24" customFormat="1" ht="22.5" customHeight="1" x14ac:dyDescent="0.2">
      <c r="B444" s="25"/>
      <c r="C444" s="32"/>
      <c r="G444" s="36"/>
      <c r="H444" s="26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84"/>
      <c r="AA444" s="28"/>
      <c r="AB444" s="28"/>
      <c r="AC444" s="28"/>
    </row>
    <row r="445" spans="2:29" s="24" customFormat="1" ht="22.5" customHeight="1" x14ac:dyDescent="0.2">
      <c r="B445" s="25"/>
      <c r="C445" s="32"/>
      <c r="G445" s="36"/>
      <c r="H445" s="26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84"/>
      <c r="AA445" s="28"/>
      <c r="AB445" s="28"/>
      <c r="AC445" s="28"/>
    </row>
    <row r="446" spans="2:29" s="24" customFormat="1" ht="22.5" customHeight="1" x14ac:dyDescent="0.2">
      <c r="B446" s="25"/>
      <c r="C446" s="32"/>
      <c r="G446" s="36"/>
      <c r="H446" s="26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84"/>
      <c r="AA446" s="28"/>
      <c r="AB446" s="28"/>
      <c r="AC446" s="28"/>
    </row>
    <row r="447" spans="2:29" s="24" customFormat="1" ht="22.5" customHeight="1" x14ac:dyDescent="0.2">
      <c r="B447" s="37"/>
      <c r="C447" s="32"/>
      <c r="G447" s="36"/>
      <c r="H447" s="26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84"/>
      <c r="AA447" s="28"/>
      <c r="AB447" s="28"/>
      <c r="AC447" s="28"/>
    </row>
    <row r="448" spans="2:29" s="24" customFormat="1" ht="22.5" customHeight="1" x14ac:dyDescent="0.2">
      <c r="B448" s="37"/>
      <c r="C448" s="32"/>
      <c r="G448" s="36"/>
      <c r="H448" s="26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84"/>
      <c r="AA448" s="28"/>
      <c r="AB448" s="28"/>
      <c r="AC448" s="28"/>
    </row>
    <row r="449" spans="2:29" s="24" customFormat="1" ht="22.5" customHeight="1" x14ac:dyDescent="0.2">
      <c r="B449" s="37"/>
      <c r="C449" s="32"/>
      <c r="G449" s="36"/>
      <c r="H449" s="26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84"/>
      <c r="AA449" s="28"/>
      <c r="AB449" s="28"/>
      <c r="AC449" s="28"/>
    </row>
    <row r="450" spans="2:29" s="24" customFormat="1" ht="22.5" customHeight="1" x14ac:dyDescent="0.2">
      <c r="B450" s="37"/>
      <c r="C450" s="32"/>
      <c r="G450" s="36"/>
      <c r="H450" s="26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84"/>
      <c r="AA450" s="28"/>
      <c r="AB450" s="28"/>
      <c r="AC450" s="28"/>
    </row>
    <row r="451" spans="2:29" s="24" customFormat="1" ht="22.5" customHeight="1" x14ac:dyDescent="0.2">
      <c r="B451" s="37"/>
      <c r="C451" s="32"/>
      <c r="G451" s="36"/>
      <c r="H451" s="26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84"/>
      <c r="AA451" s="28"/>
      <c r="AB451" s="28"/>
      <c r="AC451" s="28"/>
    </row>
    <row r="452" spans="2:29" s="24" customFormat="1" ht="22.5" customHeight="1" x14ac:dyDescent="0.2">
      <c r="B452" s="37"/>
      <c r="C452" s="32"/>
      <c r="G452" s="36"/>
      <c r="H452" s="26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84"/>
      <c r="AA452" s="28"/>
      <c r="AB452" s="28"/>
      <c r="AC452" s="28"/>
    </row>
    <row r="453" spans="2:29" s="24" customFormat="1" ht="22.5" customHeight="1" x14ac:dyDescent="0.2">
      <c r="B453" s="37"/>
      <c r="C453" s="32"/>
      <c r="G453" s="36"/>
      <c r="H453" s="26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84"/>
      <c r="AA453" s="28"/>
      <c r="AB453" s="28"/>
      <c r="AC453" s="28"/>
    </row>
    <row r="454" spans="2:29" s="24" customFormat="1" ht="22.5" customHeight="1" x14ac:dyDescent="0.2">
      <c r="B454" s="37"/>
      <c r="C454" s="32"/>
      <c r="G454" s="36"/>
      <c r="H454" s="26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84"/>
      <c r="AA454" s="28"/>
      <c r="AB454" s="28"/>
      <c r="AC454" s="28"/>
    </row>
    <row r="455" spans="2:29" s="24" customFormat="1" ht="22.5" customHeight="1" x14ac:dyDescent="0.2">
      <c r="B455" s="37"/>
      <c r="C455" s="32"/>
      <c r="G455" s="36"/>
      <c r="H455" s="26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84"/>
      <c r="AA455" s="28"/>
      <c r="AB455" s="28"/>
      <c r="AC455" s="28"/>
    </row>
    <row r="456" spans="2:29" s="24" customFormat="1" ht="22.5" customHeight="1" x14ac:dyDescent="0.2">
      <c r="B456" s="37"/>
      <c r="C456" s="32"/>
      <c r="G456" s="36"/>
      <c r="H456" s="26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84"/>
      <c r="AA456" s="28"/>
      <c r="AB456" s="28"/>
      <c r="AC456" s="28"/>
    </row>
    <row r="457" spans="2:29" s="24" customFormat="1" ht="22.5" customHeight="1" x14ac:dyDescent="0.2">
      <c r="B457" s="37"/>
      <c r="C457" s="32"/>
      <c r="G457" s="36"/>
      <c r="H457" s="26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84"/>
      <c r="AA457" s="28"/>
      <c r="AB457" s="28"/>
      <c r="AC457" s="28"/>
    </row>
    <row r="458" spans="2:29" s="24" customFormat="1" ht="22.5" customHeight="1" x14ac:dyDescent="0.2">
      <c r="B458" s="37"/>
      <c r="C458" s="32"/>
      <c r="G458" s="36"/>
      <c r="H458" s="26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84"/>
      <c r="AA458" s="28"/>
      <c r="AB458" s="28"/>
      <c r="AC458" s="28"/>
    </row>
    <row r="459" spans="2:29" s="24" customFormat="1" ht="22.5" customHeight="1" x14ac:dyDescent="0.2">
      <c r="B459" s="37"/>
      <c r="C459" s="32"/>
      <c r="G459" s="36"/>
      <c r="H459" s="26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84"/>
      <c r="AA459" s="28"/>
      <c r="AB459" s="28"/>
      <c r="AC459" s="28"/>
    </row>
    <row r="460" spans="2:29" s="24" customFormat="1" ht="22.5" customHeight="1" x14ac:dyDescent="0.2">
      <c r="B460" s="37"/>
      <c r="C460" s="32"/>
      <c r="G460" s="36"/>
      <c r="H460" s="26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84"/>
      <c r="AA460" s="28"/>
      <c r="AB460" s="28"/>
      <c r="AC460" s="28"/>
    </row>
    <row r="461" spans="2:29" s="24" customFormat="1" ht="22.5" customHeight="1" x14ac:dyDescent="0.2">
      <c r="B461" s="37"/>
      <c r="C461" s="32"/>
      <c r="G461" s="36"/>
      <c r="H461" s="26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84"/>
      <c r="AA461" s="28"/>
      <c r="AB461" s="28"/>
      <c r="AC461" s="28"/>
    </row>
    <row r="462" spans="2:29" s="24" customFormat="1" ht="22.5" customHeight="1" x14ac:dyDescent="0.2">
      <c r="B462" s="37"/>
      <c r="C462" s="32"/>
      <c r="G462" s="36"/>
      <c r="H462" s="26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84"/>
      <c r="AA462" s="28"/>
      <c r="AB462" s="28"/>
      <c r="AC462" s="28"/>
    </row>
    <row r="463" spans="2:29" s="24" customFormat="1" ht="22.5" customHeight="1" x14ac:dyDescent="0.2">
      <c r="B463" s="37"/>
      <c r="C463" s="32"/>
      <c r="G463" s="36"/>
      <c r="H463" s="26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84"/>
      <c r="AA463" s="28"/>
      <c r="AB463" s="28"/>
      <c r="AC463" s="28"/>
    </row>
    <row r="464" spans="2:29" s="24" customFormat="1" ht="22.5" customHeight="1" x14ac:dyDescent="0.2">
      <c r="B464" s="37"/>
      <c r="C464" s="32"/>
      <c r="G464" s="36"/>
      <c r="H464" s="26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84"/>
      <c r="AA464" s="28"/>
      <c r="AB464" s="28"/>
      <c r="AC464" s="28"/>
    </row>
    <row r="465" spans="1:29" s="24" customFormat="1" ht="22.5" customHeight="1" x14ac:dyDescent="0.2">
      <c r="B465" s="37"/>
      <c r="C465" s="32"/>
      <c r="G465" s="36"/>
      <c r="H465" s="26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84"/>
      <c r="AA465" s="28"/>
      <c r="AB465" s="28"/>
      <c r="AC465" s="28"/>
    </row>
    <row r="466" spans="1:29" s="24" customFormat="1" ht="22.5" customHeight="1" x14ac:dyDescent="0.2">
      <c r="B466" s="37"/>
      <c r="C466" s="32"/>
      <c r="G466" s="36"/>
      <c r="H466" s="26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84"/>
      <c r="AA466" s="28"/>
      <c r="AB466" s="28"/>
      <c r="AC466" s="28"/>
    </row>
    <row r="467" spans="1:29" s="24" customFormat="1" ht="22.5" customHeight="1" x14ac:dyDescent="0.2">
      <c r="B467" s="37"/>
      <c r="C467" s="32"/>
      <c r="G467" s="36"/>
      <c r="H467" s="26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84"/>
      <c r="AA467" s="28"/>
      <c r="AB467" s="28"/>
      <c r="AC467" s="28"/>
    </row>
    <row r="468" spans="1:29" s="24" customFormat="1" ht="22.5" customHeight="1" x14ac:dyDescent="0.2">
      <c r="B468" s="37"/>
      <c r="C468" s="32"/>
      <c r="G468" s="36"/>
      <c r="H468" s="26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84"/>
      <c r="AA468" s="28"/>
      <c r="AB468" s="28"/>
      <c r="AC468" s="28"/>
    </row>
    <row r="469" spans="1:29" s="24" customFormat="1" ht="22.5" customHeight="1" x14ac:dyDescent="0.2">
      <c r="B469" s="37"/>
      <c r="C469" s="32"/>
      <c r="G469" s="36"/>
      <c r="H469" s="26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84"/>
      <c r="AA469" s="28"/>
      <c r="AB469" s="28"/>
      <c r="AC469" s="28"/>
    </row>
    <row r="470" spans="1:29" s="24" customFormat="1" ht="22.5" customHeight="1" x14ac:dyDescent="0.2">
      <c r="B470" s="37"/>
      <c r="C470" s="32"/>
      <c r="G470" s="36"/>
      <c r="H470" s="26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84"/>
      <c r="AA470" s="28"/>
      <c r="AB470" s="28"/>
      <c r="AC470" s="28"/>
    </row>
    <row r="471" spans="1:29" s="24" customFormat="1" ht="22.5" customHeight="1" x14ac:dyDescent="0.2">
      <c r="B471" s="37"/>
      <c r="C471" s="32"/>
      <c r="G471" s="36"/>
      <c r="H471" s="26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84"/>
      <c r="AA471" s="28"/>
      <c r="AB471" s="28"/>
      <c r="AC471" s="28"/>
    </row>
    <row r="472" spans="1:29" x14ac:dyDescent="0.2">
      <c r="A472" s="24"/>
      <c r="B472" s="37"/>
      <c r="C472" s="32"/>
      <c r="D472" s="24"/>
      <c r="E472" s="24"/>
      <c r="F472" s="24"/>
      <c r="G472" s="36"/>
      <c r="H472" s="26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84"/>
      <c r="AA472" s="28"/>
      <c r="AB472" s="28"/>
      <c r="AC472" s="28"/>
    </row>
    <row r="473" spans="1:29" x14ac:dyDescent="0.2">
      <c r="A473" s="24"/>
      <c r="B473" s="37"/>
      <c r="C473" s="32"/>
      <c r="D473" s="24"/>
      <c r="E473" s="24"/>
      <c r="F473" s="24"/>
      <c r="G473" s="36"/>
      <c r="H473" s="26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84"/>
      <c r="AA473" s="28"/>
      <c r="AB473" s="28"/>
      <c r="AC473" s="28"/>
    </row>
    <row r="474" spans="1:29" x14ac:dyDescent="0.2">
      <c r="A474" s="24"/>
      <c r="B474" s="37"/>
      <c r="C474" s="32"/>
      <c r="D474" s="24"/>
      <c r="E474" s="24"/>
      <c r="F474" s="24"/>
      <c r="G474" s="36"/>
      <c r="H474" s="26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84"/>
      <c r="AA474" s="28"/>
      <c r="AB474" s="28"/>
      <c r="AC474" s="28"/>
    </row>
    <row r="475" spans="1:29" x14ac:dyDescent="0.2">
      <c r="A475" s="24"/>
      <c r="B475" s="37"/>
      <c r="C475" s="32"/>
      <c r="D475" s="24"/>
      <c r="E475" s="24"/>
      <c r="F475" s="24"/>
      <c r="G475" s="36"/>
      <c r="H475" s="26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84"/>
      <c r="AA475" s="28"/>
      <c r="AB475" s="28"/>
      <c r="AC475" s="28"/>
    </row>
    <row r="476" spans="1:29" x14ac:dyDescent="0.2">
      <c r="A476" s="24"/>
      <c r="B476" s="37"/>
      <c r="C476" s="32"/>
      <c r="D476" s="24"/>
      <c r="E476" s="24"/>
      <c r="F476" s="24"/>
      <c r="G476" s="36"/>
      <c r="H476" s="26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84"/>
      <c r="AA476" s="28"/>
      <c r="AB476" s="28"/>
      <c r="AC476" s="28"/>
    </row>
    <row r="477" spans="1:29" x14ac:dyDescent="0.2">
      <c r="A477" s="24"/>
      <c r="B477" s="37"/>
      <c r="C477" s="32"/>
      <c r="D477" s="24"/>
      <c r="E477" s="24"/>
      <c r="F477" s="24"/>
      <c r="G477" s="36"/>
      <c r="H477" s="26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84"/>
      <c r="AA477" s="28"/>
      <c r="AB477" s="28"/>
      <c r="AC477" s="28"/>
    </row>
    <row r="478" spans="1:29" x14ac:dyDescent="0.2">
      <c r="A478" s="24"/>
      <c r="B478" s="37"/>
      <c r="C478" s="32"/>
      <c r="D478" s="24"/>
      <c r="E478" s="24"/>
      <c r="F478" s="24"/>
      <c r="G478" s="36"/>
      <c r="H478" s="26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84"/>
      <c r="AA478" s="28"/>
      <c r="AB478" s="28"/>
      <c r="AC478" s="28"/>
    </row>
    <row r="479" spans="1:29" x14ac:dyDescent="0.2">
      <c r="A479" s="24"/>
      <c r="B479" s="37"/>
      <c r="C479" s="32"/>
      <c r="D479" s="24"/>
      <c r="E479" s="24"/>
      <c r="F479" s="24"/>
      <c r="G479" s="36"/>
      <c r="H479" s="26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84"/>
      <c r="AA479" s="28"/>
      <c r="AB479" s="28"/>
      <c r="AC479" s="28"/>
    </row>
    <row r="480" spans="1:29" x14ac:dyDescent="0.2">
      <c r="A480" s="24"/>
      <c r="B480" s="37"/>
      <c r="C480" s="32"/>
      <c r="D480" s="24"/>
      <c r="E480" s="24"/>
      <c r="F480" s="24"/>
      <c r="G480" s="36"/>
      <c r="H480" s="26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84"/>
      <c r="AA480" s="28"/>
      <c r="AB480" s="28"/>
      <c r="AC480" s="28"/>
    </row>
    <row r="481" spans="1:29" x14ac:dyDescent="0.2">
      <c r="A481" s="24"/>
      <c r="B481" s="37"/>
      <c r="C481" s="32"/>
      <c r="D481" s="24"/>
      <c r="E481" s="24"/>
      <c r="F481" s="24"/>
      <c r="G481" s="36"/>
      <c r="H481" s="26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84"/>
      <c r="AA481" s="28"/>
      <c r="AB481" s="28"/>
      <c r="AC481" s="28"/>
    </row>
    <row r="482" spans="1:29" x14ac:dyDescent="0.2">
      <c r="A482" s="24"/>
      <c r="B482" s="37"/>
      <c r="C482" s="32"/>
      <c r="D482" s="24"/>
      <c r="E482" s="24"/>
      <c r="F482" s="24"/>
      <c r="G482" s="36"/>
      <c r="H482" s="26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84"/>
      <c r="AA482" s="28"/>
      <c r="AB482" s="28"/>
      <c r="AC482" s="28"/>
    </row>
    <row r="483" spans="1:29" x14ac:dyDescent="0.2">
      <c r="A483" s="24"/>
      <c r="B483" s="37"/>
      <c r="C483" s="32"/>
      <c r="D483" s="24"/>
      <c r="E483" s="24"/>
      <c r="F483" s="24"/>
      <c r="G483" s="36"/>
      <c r="H483" s="26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84"/>
      <c r="AA483" s="28"/>
      <c r="AB483" s="28"/>
      <c r="AC483" s="28"/>
    </row>
    <row r="484" spans="1:29" x14ac:dyDescent="0.2">
      <c r="A484" s="24"/>
      <c r="B484" s="37"/>
      <c r="C484" s="32"/>
      <c r="D484" s="24"/>
      <c r="E484" s="24"/>
      <c r="F484" s="24"/>
      <c r="G484" s="36"/>
      <c r="H484" s="26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84"/>
      <c r="AA484" s="28"/>
      <c r="AB484" s="28"/>
      <c r="AC484" s="28"/>
    </row>
    <row r="485" spans="1:29" x14ac:dyDescent="0.2">
      <c r="A485" s="24"/>
      <c r="B485" s="37"/>
      <c r="C485" s="32"/>
      <c r="D485" s="24"/>
      <c r="E485" s="24"/>
      <c r="F485" s="24"/>
      <c r="G485" s="36"/>
      <c r="H485" s="26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84"/>
      <c r="AA485" s="28"/>
      <c r="AB485" s="28"/>
      <c r="AC485" s="28"/>
    </row>
    <row r="486" spans="1:29" x14ac:dyDescent="0.2">
      <c r="A486" s="24"/>
      <c r="B486" s="37"/>
      <c r="C486" s="32"/>
      <c r="D486" s="24"/>
      <c r="E486" s="24"/>
      <c r="F486" s="24"/>
      <c r="G486" s="36"/>
      <c r="H486" s="26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84"/>
      <c r="AA486" s="28"/>
      <c r="AB486" s="28"/>
      <c r="AC486" s="28"/>
    </row>
    <row r="487" spans="1:29" x14ac:dyDescent="0.2">
      <c r="A487" s="24"/>
      <c r="B487" s="37"/>
      <c r="C487" s="32"/>
      <c r="D487" s="24"/>
      <c r="E487" s="24"/>
      <c r="F487" s="24"/>
      <c r="G487" s="36"/>
      <c r="H487" s="26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84"/>
      <c r="AA487" s="28"/>
      <c r="AB487" s="28"/>
      <c r="AC487" s="28"/>
    </row>
    <row r="488" spans="1:29" x14ac:dyDescent="0.2">
      <c r="A488" s="24"/>
      <c r="B488" s="37"/>
      <c r="C488" s="32"/>
      <c r="D488" s="24"/>
      <c r="E488" s="24"/>
      <c r="F488" s="24"/>
      <c r="G488" s="36"/>
      <c r="H488" s="26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84"/>
      <c r="AA488" s="28"/>
      <c r="AB488" s="28"/>
      <c r="AC488" s="28"/>
    </row>
    <row r="489" spans="1:29" x14ac:dyDescent="0.2">
      <c r="A489" s="24"/>
      <c r="B489" s="37"/>
      <c r="C489" s="32"/>
      <c r="D489" s="24"/>
      <c r="E489" s="24"/>
      <c r="F489" s="24"/>
      <c r="G489" s="36"/>
      <c r="H489" s="26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84"/>
      <c r="AA489" s="28"/>
      <c r="AB489" s="28"/>
      <c r="AC489" s="28"/>
    </row>
    <row r="490" spans="1:29" x14ac:dyDescent="0.2">
      <c r="A490" s="24"/>
      <c r="B490" s="37"/>
      <c r="C490" s="32"/>
      <c r="D490" s="24"/>
      <c r="E490" s="24"/>
      <c r="F490" s="24"/>
      <c r="G490" s="36"/>
      <c r="H490" s="26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84"/>
      <c r="AA490" s="28"/>
      <c r="AB490" s="28"/>
      <c r="AC490" s="28"/>
    </row>
    <row r="491" spans="1:29" x14ac:dyDescent="0.2">
      <c r="A491" s="24"/>
      <c r="B491" s="37"/>
      <c r="C491" s="32"/>
      <c r="D491" s="24"/>
      <c r="E491" s="24"/>
      <c r="F491" s="24"/>
      <c r="G491" s="36"/>
      <c r="H491" s="26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84"/>
      <c r="AA491" s="28"/>
      <c r="AB491" s="28"/>
      <c r="AC491" s="28"/>
    </row>
    <row r="492" spans="1:29" x14ac:dyDescent="0.2">
      <c r="A492" s="24"/>
      <c r="B492" s="37"/>
      <c r="C492" s="32"/>
      <c r="D492" s="24"/>
      <c r="E492" s="24"/>
      <c r="F492" s="24"/>
      <c r="G492" s="36"/>
      <c r="H492" s="26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84"/>
      <c r="AA492" s="28"/>
      <c r="AB492" s="28"/>
      <c r="AC492" s="28"/>
    </row>
  </sheetData>
  <mergeCells count="97">
    <mergeCell ref="V6:W6"/>
    <mergeCell ref="Y6:Y7"/>
    <mergeCell ref="I4:I7"/>
    <mergeCell ref="K4:Y4"/>
    <mergeCell ref="Z4:Z7"/>
    <mergeCell ref="A57:AA57"/>
    <mergeCell ref="A61:AA61"/>
    <mergeCell ref="A65:AA65"/>
    <mergeCell ref="A10:AA10"/>
    <mergeCell ref="A15:AA15"/>
    <mergeCell ref="A26:AA26"/>
    <mergeCell ref="A32:AA32"/>
    <mergeCell ref="F4:F7"/>
    <mergeCell ref="C4:C7"/>
    <mergeCell ref="E4:E7"/>
    <mergeCell ref="AA4:AA7"/>
    <mergeCell ref="K5:K7"/>
    <mergeCell ref="L5:Y5"/>
    <mergeCell ref="L6:M6"/>
    <mergeCell ref="N6:O6"/>
    <mergeCell ref="P6:Q6"/>
    <mergeCell ref="T6:U6"/>
    <mergeCell ref="R6:S6"/>
    <mergeCell ref="A1:AA1"/>
    <mergeCell ref="A2:AA2"/>
    <mergeCell ref="A4:A7"/>
    <mergeCell ref="B4:B7"/>
    <mergeCell ref="D4:D7"/>
    <mergeCell ref="G4:G7"/>
    <mergeCell ref="H4:H7"/>
    <mergeCell ref="J4:J7"/>
    <mergeCell ref="A256:AA256"/>
    <mergeCell ref="A274:AA274"/>
    <mergeCell ref="A275:AA275"/>
    <mergeCell ref="A280:AA280"/>
    <mergeCell ref="A284:AA284"/>
    <mergeCell ref="A295:AA295"/>
    <mergeCell ref="A245:AA245"/>
    <mergeCell ref="A242:AA242"/>
    <mergeCell ref="A248:AA248"/>
    <mergeCell ref="A252:AA252"/>
    <mergeCell ref="A267:AA267"/>
    <mergeCell ref="A259:AA259"/>
    <mergeCell ref="A263:AA263"/>
    <mergeCell ref="A239:AA239"/>
    <mergeCell ref="A212:AA212"/>
    <mergeCell ref="A223:AA223"/>
    <mergeCell ref="AB4:AB7"/>
    <mergeCell ref="A230:AA230"/>
    <mergeCell ref="A184:AA184"/>
    <mergeCell ref="A234:AA234"/>
    <mergeCell ref="A207:AA207"/>
    <mergeCell ref="A198:AA198"/>
    <mergeCell ref="A202:AA202"/>
    <mergeCell ref="A298:AA298"/>
    <mergeCell ref="A301:AA301"/>
    <mergeCell ref="A304:AA304"/>
    <mergeCell ref="A307:AA307"/>
    <mergeCell ref="A316:AA316"/>
    <mergeCell ref="A313:AA313"/>
    <mergeCell ref="A319:AA319"/>
    <mergeCell ref="A331:AA331"/>
    <mergeCell ref="A356:AA356"/>
    <mergeCell ref="A359:AA359"/>
    <mergeCell ref="A362:AA362"/>
    <mergeCell ref="A368:AA368"/>
    <mergeCell ref="A325:AA325"/>
    <mergeCell ref="A310:AA310"/>
    <mergeCell ref="A328:AA328"/>
    <mergeCell ref="A378:AA378"/>
    <mergeCell ref="A381:AA381"/>
    <mergeCell ref="A384:AA384"/>
    <mergeCell ref="A387:AA387"/>
    <mergeCell ref="A390:AA390"/>
    <mergeCell ref="A351:AA351"/>
    <mergeCell ref="A373:AA373"/>
    <mergeCell ref="A227:AA227"/>
    <mergeCell ref="A393:AA393"/>
    <mergeCell ref="A343:AA343"/>
    <mergeCell ref="A352:AA352"/>
    <mergeCell ref="A340:AA340"/>
    <mergeCell ref="A346:AA346"/>
    <mergeCell ref="A334:AA334"/>
    <mergeCell ref="AC4:AC7"/>
    <mergeCell ref="A127:AA127"/>
    <mergeCell ref="A108:AA108"/>
    <mergeCell ref="A98:AA98"/>
    <mergeCell ref="A168:AA168"/>
    <mergeCell ref="A164:AA164"/>
    <mergeCell ref="A177:AA177"/>
    <mergeCell ref="A219:AA219"/>
    <mergeCell ref="A215:AA215"/>
    <mergeCell ref="A194:AA194"/>
    <mergeCell ref="A189:AA189"/>
    <mergeCell ref="A337:AA337"/>
    <mergeCell ref="A54:AA54"/>
    <mergeCell ref="A322:AA322"/>
  </mergeCells>
  <pageMargins left="0.19685039370078741" right="0.19685039370078741" top="0.82677165354330717" bottom="0.21" header="0.31496062992125984" footer="0.19685039370078741"/>
  <pageSetup paperSize="9" scale="75" fitToHeight="0" orientation="landscape" r:id="rId1"/>
  <rowBreaks count="8" manualBreakCount="8">
    <brk id="60" max="29" man="1"/>
    <brk id="103" max="29" man="1"/>
    <brk id="137" max="29" man="1"/>
    <brk id="176" max="29" man="1"/>
    <brk id="222" max="29" man="1"/>
    <brk id="273" max="29" man="1"/>
    <brk id="324" max="29" man="1"/>
    <brk id="380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AA280"/>
  <sheetViews>
    <sheetView tabSelected="1" view="pageBreakPreview" zoomScale="90" zoomScaleNormal="90" zoomScaleSheetLayoutView="9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AB1" sqref="AB1:AT1048576"/>
    </sheetView>
  </sheetViews>
  <sheetFormatPr defaultColWidth="9.140625" defaultRowHeight="12" x14ac:dyDescent="0.2"/>
  <cols>
    <col min="1" max="1" width="3" style="43" customWidth="1"/>
    <col min="2" max="2" width="24.5703125" style="43" customWidth="1"/>
    <col min="3" max="3" width="6.7109375" style="45" customWidth="1"/>
    <col min="4" max="4" width="3.7109375" style="45" customWidth="1"/>
    <col min="5" max="5" width="4.42578125" style="45" customWidth="1"/>
    <col min="6" max="6" width="4.140625" style="45" customWidth="1"/>
    <col min="7" max="7" width="5.28515625" style="44" customWidth="1"/>
    <col min="8" max="8" width="7.28515625" style="46" customWidth="1"/>
    <col min="9" max="9" width="6.42578125" style="45" customWidth="1"/>
    <col min="10" max="10" width="4.7109375" style="45" customWidth="1"/>
    <col min="11" max="11" width="10.140625" style="43" customWidth="1"/>
    <col min="12" max="12" width="3.5703125" style="43" customWidth="1"/>
    <col min="13" max="13" width="8.85546875" style="43" customWidth="1"/>
    <col min="14" max="14" width="3.7109375" style="43" customWidth="1"/>
    <col min="15" max="15" width="8.7109375" style="43" customWidth="1"/>
    <col min="16" max="16" width="3.5703125" style="43" customWidth="1"/>
    <col min="17" max="17" width="8.7109375" style="43" customWidth="1"/>
    <col min="18" max="18" width="4.85546875" style="43" customWidth="1"/>
    <col min="19" max="19" width="8" style="43" customWidth="1"/>
    <col min="20" max="20" width="3.85546875" style="43" customWidth="1"/>
    <col min="21" max="21" width="8.28515625" style="43" customWidth="1"/>
    <col min="22" max="22" width="9.5703125" style="43" customWidth="1"/>
    <col min="23" max="23" width="11.140625" style="47" customWidth="1"/>
    <col min="24" max="24" width="8.140625" style="43" customWidth="1"/>
    <col min="25" max="25" width="9.7109375" style="43" customWidth="1"/>
    <col min="26" max="26" width="4.140625" style="43" customWidth="1"/>
    <col min="27" max="27" width="11.42578125" style="43" customWidth="1"/>
    <col min="28" max="16384" width="9.140625" style="43"/>
  </cols>
  <sheetData>
    <row r="1" spans="1:27" x14ac:dyDescent="0.2">
      <c r="A1" s="228" t="s">
        <v>342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140"/>
      <c r="AA1" s="140"/>
    </row>
    <row r="2" spans="1:27" x14ac:dyDescent="0.2">
      <c r="A2" s="228" t="s">
        <v>429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40"/>
      <c r="AA2" s="140"/>
    </row>
    <row r="3" spans="1:27" x14ac:dyDescent="0.2">
      <c r="B3" s="244" t="s">
        <v>333</v>
      </c>
    </row>
    <row r="4" spans="1:27" s="49" customFormat="1" ht="11.25" customHeight="1" x14ac:dyDescent="0.2">
      <c r="A4" s="224" t="s">
        <v>31</v>
      </c>
      <c r="B4" s="229" t="s">
        <v>0</v>
      </c>
      <c r="C4" s="225" t="s">
        <v>222</v>
      </c>
      <c r="D4" s="225" t="s">
        <v>239</v>
      </c>
      <c r="E4" s="225" t="s">
        <v>240</v>
      </c>
      <c r="F4" s="225" t="s">
        <v>221</v>
      </c>
      <c r="G4" s="230" t="s">
        <v>223</v>
      </c>
      <c r="H4" s="225" t="s">
        <v>32</v>
      </c>
      <c r="I4" s="225" t="s">
        <v>33</v>
      </c>
      <c r="J4" s="135"/>
      <c r="K4" s="229" t="s">
        <v>34</v>
      </c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2" t="s">
        <v>35</v>
      </c>
      <c r="Y4" s="222" t="s">
        <v>10</v>
      </c>
      <c r="Z4" s="222" t="s">
        <v>328</v>
      </c>
      <c r="AA4" s="222" t="s">
        <v>329</v>
      </c>
    </row>
    <row r="5" spans="1:27" s="49" customFormat="1" ht="12" customHeight="1" x14ac:dyDescent="0.2">
      <c r="A5" s="224"/>
      <c r="B5" s="229"/>
      <c r="C5" s="226"/>
      <c r="D5" s="226"/>
      <c r="E5" s="226"/>
      <c r="F5" s="226"/>
      <c r="G5" s="230"/>
      <c r="H5" s="226"/>
      <c r="I5" s="226"/>
      <c r="J5" s="136"/>
      <c r="K5" s="224" t="s">
        <v>36</v>
      </c>
      <c r="L5" s="229" t="s">
        <v>37</v>
      </c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2"/>
      <c r="Y5" s="222"/>
      <c r="Z5" s="222"/>
      <c r="AA5" s="222"/>
    </row>
    <row r="6" spans="1:27" s="49" customFormat="1" ht="58.5" customHeight="1" x14ac:dyDescent="0.2">
      <c r="A6" s="224"/>
      <c r="B6" s="229"/>
      <c r="C6" s="226"/>
      <c r="D6" s="226"/>
      <c r="E6" s="226"/>
      <c r="F6" s="226"/>
      <c r="G6" s="230"/>
      <c r="H6" s="226"/>
      <c r="I6" s="226"/>
      <c r="J6" s="136"/>
      <c r="K6" s="224"/>
      <c r="L6" s="224" t="s">
        <v>38</v>
      </c>
      <c r="M6" s="224"/>
      <c r="N6" s="224" t="s">
        <v>226</v>
      </c>
      <c r="O6" s="224"/>
      <c r="P6" s="224" t="s">
        <v>39</v>
      </c>
      <c r="Q6" s="224"/>
      <c r="R6" s="224" t="s">
        <v>40</v>
      </c>
      <c r="S6" s="224"/>
      <c r="T6" s="224" t="s">
        <v>225</v>
      </c>
      <c r="U6" s="224"/>
      <c r="V6" s="134" t="s">
        <v>211</v>
      </c>
      <c r="W6" s="224" t="s">
        <v>1</v>
      </c>
      <c r="X6" s="222"/>
      <c r="Y6" s="222"/>
      <c r="Z6" s="222"/>
      <c r="AA6" s="222"/>
    </row>
    <row r="7" spans="1:27" s="49" customFormat="1" ht="12" customHeight="1" x14ac:dyDescent="0.2">
      <c r="A7" s="224"/>
      <c r="B7" s="229"/>
      <c r="C7" s="227"/>
      <c r="D7" s="227"/>
      <c r="E7" s="227"/>
      <c r="F7" s="227"/>
      <c r="G7" s="230"/>
      <c r="H7" s="227"/>
      <c r="I7" s="227"/>
      <c r="J7" s="137"/>
      <c r="K7" s="224"/>
      <c r="L7" s="142" t="s">
        <v>41</v>
      </c>
      <c r="M7" s="142" t="s">
        <v>42</v>
      </c>
      <c r="N7" s="142" t="s">
        <v>41</v>
      </c>
      <c r="O7" s="142" t="s">
        <v>42</v>
      </c>
      <c r="P7" s="142" t="s">
        <v>41</v>
      </c>
      <c r="Q7" s="142" t="s">
        <v>42</v>
      </c>
      <c r="R7" s="142" t="s">
        <v>41</v>
      </c>
      <c r="S7" s="142" t="s">
        <v>42</v>
      </c>
      <c r="T7" s="142" t="s">
        <v>41</v>
      </c>
      <c r="U7" s="142" t="s">
        <v>42</v>
      </c>
      <c r="V7" s="134" t="s">
        <v>212</v>
      </c>
      <c r="W7" s="224"/>
      <c r="X7" s="222"/>
      <c r="Y7" s="222"/>
      <c r="Z7" s="222"/>
      <c r="AA7" s="222"/>
    </row>
    <row r="8" spans="1:27" s="49" customFormat="1" ht="10.5" customHeight="1" x14ac:dyDescent="0.2">
      <c r="A8" s="59"/>
      <c r="B8" s="59"/>
      <c r="C8" s="59"/>
      <c r="D8" s="56"/>
      <c r="E8" s="56"/>
      <c r="F8" s="56"/>
      <c r="G8" s="55"/>
      <c r="H8" s="58"/>
      <c r="I8" s="59"/>
      <c r="J8" s="59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62"/>
      <c r="X8" s="56"/>
      <c r="Y8" s="56"/>
      <c r="Z8" s="56"/>
      <c r="AA8" s="56"/>
    </row>
    <row r="9" spans="1:27" s="49" customFormat="1" ht="14.25" customHeight="1" x14ac:dyDescent="0.2">
      <c r="A9" s="239" t="s">
        <v>44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143"/>
      <c r="AA9" s="143"/>
    </row>
    <row r="10" spans="1:27" s="145" customFormat="1" x14ac:dyDescent="0.2">
      <c r="A10" s="237" t="s">
        <v>320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144"/>
      <c r="AA10" s="144"/>
    </row>
    <row r="11" spans="1:27" s="24" customFormat="1" ht="13.5" customHeight="1" x14ac:dyDescent="0.2">
      <c r="A11" s="24">
        <v>1</v>
      </c>
      <c r="B11" s="146" t="s">
        <v>154</v>
      </c>
      <c r="C11" s="32" t="s">
        <v>290</v>
      </c>
      <c r="D11" s="59" t="s">
        <v>227</v>
      </c>
      <c r="E11" s="59">
        <v>2</v>
      </c>
      <c r="F11" s="59"/>
      <c r="G11" s="32" t="s">
        <v>406</v>
      </c>
      <c r="H11" s="65">
        <v>17697</v>
      </c>
      <c r="I11" s="32" t="s">
        <v>361</v>
      </c>
      <c r="J11" s="27" t="s">
        <v>393</v>
      </c>
      <c r="K11" s="92">
        <f>H11*I11*J11</f>
        <v>325617.72119999997</v>
      </c>
      <c r="L11" s="69">
        <v>25</v>
      </c>
      <c r="M11" s="41">
        <f>K11*L11/100</f>
        <v>81404.430299999993</v>
      </c>
      <c r="N11" s="41">
        <v>50</v>
      </c>
      <c r="O11" s="89">
        <f>H11*N11/100</f>
        <v>8848.5</v>
      </c>
      <c r="P11" s="69"/>
      <c r="Q11" s="41"/>
      <c r="R11" s="69"/>
      <c r="S11" s="89">
        <f>H11*R11/100</f>
        <v>0</v>
      </c>
      <c r="T11" s="69"/>
      <c r="U11" s="69"/>
      <c r="V11" s="111">
        <f t="shared" ref="V11:V18" si="0">(K11+M11)*10/100</f>
        <v>40702.215149999996</v>
      </c>
      <c r="W11" s="41">
        <f>K11+M11+O11+Q11+S11+U11+V11</f>
        <v>456572.86664999998</v>
      </c>
      <c r="X11" s="71">
        <v>1</v>
      </c>
      <c r="Y11" s="41">
        <f t="shared" ref="Y11:Y17" si="1">W11*X11</f>
        <v>456572.86664999998</v>
      </c>
      <c r="Z11" s="72">
        <v>1</v>
      </c>
      <c r="AA11" s="41">
        <f t="shared" ref="AA11:AA18" si="2">Y11*Z11</f>
        <v>456572.86664999998</v>
      </c>
    </row>
    <row r="12" spans="1:27" s="24" customFormat="1" ht="13.5" customHeight="1" x14ac:dyDescent="0.2">
      <c r="A12" s="24">
        <v>2</v>
      </c>
      <c r="B12" s="146" t="s">
        <v>331</v>
      </c>
      <c r="C12" s="32"/>
      <c r="D12" s="59" t="s">
        <v>227</v>
      </c>
      <c r="E12" s="59">
        <v>4</v>
      </c>
      <c r="F12" s="59"/>
      <c r="G12" s="32" t="s">
        <v>420</v>
      </c>
      <c r="H12" s="65">
        <v>17697</v>
      </c>
      <c r="I12" s="32" t="s">
        <v>334</v>
      </c>
      <c r="J12" s="27" t="s">
        <v>393</v>
      </c>
      <c r="K12" s="92">
        <f t="shared" ref="K12:K18" si="3">H12*I12*J12</f>
        <v>254804.94539999997</v>
      </c>
      <c r="L12" s="69">
        <v>25</v>
      </c>
      <c r="M12" s="41">
        <f>K12*L12/100</f>
        <v>63701.236349999992</v>
      </c>
      <c r="N12" s="41"/>
      <c r="O12" s="89"/>
      <c r="P12" s="69"/>
      <c r="Q12" s="41"/>
      <c r="R12" s="69">
        <v>150</v>
      </c>
      <c r="S12" s="89">
        <f>H12*R12/100</f>
        <v>26545.5</v>
      </c>
      <c r="T12" s="69"/>
      <c r="U12" s="69"/>
      <c r="V12" s="111">
        <f t="shared" si="0"/>
        <v>31850.618175</v>
      </c>
      <c r="W12" s="41">
        <f t="shared" ref="W12:W13" si="4">K12+M12+O12+Q12+S12+U12+V12</f>
        <v>376902.299925</v>
      </c>
      <c r="X12" s="71">
        <v>1</v>
      </c>
      <c r="Y12" s="41">
        <f t="shared" si="1"/>
        <v>376902.299925</v>
      </c>
      <c r="Z12" s="72">
        <v>1</v>
      </c>
      <c r="AA12" s="41">
        <f t="shared" si="2"/>
        <v>376902.299925</v>
      </c>
    </row>
    <row r="13" spans="1:27" s="24" customFormat="1" ht="13.5" customHeight="1" x14ac:dyDescent="0.2">
      <c r="A13" s="24">
        <v>3</v>
      </c>
      <c r="B13" s="69" t="s">
        <v>157</v>
      </c>
      <c r="C13" s="49"/>
      <c r="D13" s="59" t="s">
        <v>227</v>
      </c>
      <c r="E13" s="59">
        <v>4</v>
      </c>
      <c r="F13" s="59"/>
      <c r="G13" s="32" t="s">
        <v>401</v>
      </c>
      <c r="H13" s="65">
        <v>17697</v>
      </c>
      <c r="I13" s="49">
        <v>4.26</v>
      </c>
      <c r="J13" s="27" t="s">
        <v>393</v>
      </c>
      <c r="K13" s="92">
        <f t="shared" si="3"/>
        <v>257831.1324</v>
      </c>
      <c r="L13" s="24">
        <v>25</v>
      </c>
      <c r="M13" s="41">
        <f t="shared" ref="M13" si="5">K13*L13/100</f>
        <v>64457.783100000008</v>
      </c>
      <c r="O13" s="41"/>
      <c r="Q13" s="41"/>
      <c r="V13" s="111">
        <f t="shared" si="0"/>
        <v>32228.891550000004</v>
      </c>
      <c r="W13" s="41">
        <f t="shared" si="4"/>
        <v>354517.80705</v>
      </c>
      <c r="X13" s="40">
        <v>1</v>
      </c>
      <c r="Y13" s="41">
        <f t="shared" si="1"/>
        <v>354517.80705</v>
      </c>
      <c r="Z13" s="72">
        <v>1</v>
      </c>
      <c r="AA13" s="41">
        <f t="shared" si="2"/>
        <v>354517.80705</v>
      </c>
    </row>
    <row r="14" spans="1:27" s="24" customFormat="1" ht="13.5" customHeight="1" x14ac:dyDescent="0.2">
      <c r="A14" s="24">
        <v>4</v>
      </c>
      <c r="B14" s="69" t="s">
        <v>156</v>
      </c>
      <c r="C14" s="32"/>
      <c r="D14" s="59" t="s">
        <v>227</v>
      </c>
      <c r="E14" s="59">
        <v>4</v>
      </c>
      <c r="F14" s="59"/>
      <c r="G14" s="32" t="s">
        <v>421</v>
      </c>
      <c r="H14" s="65">
        <v>17697</v>
      </c>
      <c r="I14" s="32" t="s">
        <v>336</v>
      </c>
      <c r="J14" s="27" t="s">
        <v>393</v>
      </c>
      <c r="K14" s="92">
        <f t="shared" si="3"/>
        <v>263278.26899999997</v>
      </c>
      <c r="L14" s="69">
        <v>25</v>
      </c>
      <c r="M14" s="41">
        <f>K14*L14/100</f>
        <v>65819.567249999993</v>
      </c>
      <c r="N14" s="41"/>
      <c r="O14" s="89"/>
      <c r="P14" s="41">
        <v>20</v>
      </c>
      <c r="Q14" s="89">
        <f>H14*P14/100</f>
        <v>3539.4</v>
      </c>
      <c r="R14" s="69">
        <v>150</v>
      </c>
      <c r="S14" s="89">
        <f>H14*R14/100</f>
        <v>26545.5</v>
      </c>
      <c r="T14" s="69"/>
      <c r="U14" s="41"/>
      <c r="V14" s="111">
        <f t="shared" si="0"/>
        <v>32909.783624999996</v>
      </c>
      <c r="W14" s="41">
        <f>K14+M14+O14+Q14+S14+U14+V14</f>
        <v>392092.51987499994</v>
      </c>
      <c r="X14" s="71">
        <v>1</v>
      </c>
      <c r="Y14" s="41">
        <f t="shared" si="1"/>
        <v>392092.51987499994</v>
      </c>
      <c r="Z14" s="72">
        <v>1</v>
      </c>
      <c r="AA14" s="41">
        <f t="shared" si="2"/>
        <v>392092.51987499994</v>
      </c>
    </row>
    <row r="15" spans="1:27" s="24" customFormat="1" ht="13.5" customHeight="1" x14ac:dyDescent="0.2">
      <c r="A15" s="24">
        <v>5</v>
      </c>
      <c r="B15" s="69" t="s">
        <v>296</v>
      </c>
      <c r="C15" s="32" t="s">
        <v>292</v>
      </c>
      <c r="D15" s="59" t="s">
        <v>227</v>
      </c>
      <c r="E15" s="59">
        <v>1</v>
      </c>
      <c r="F15" s="59"/>
      <c r="G15" s="32" t="s">
        <v>410</v>
      </c>
      <c r="H15" s="65">
        <v>17697</v>
      </c>
      <c r="I15" s="32" t="s">
        <v>303</v>
      </c>
      <c r="J15" s="27" t="s">
        <v>393</v>
      </c>
      <c r="K15" s="92">
        <f t="shared" si="3"/>
        <v>362537.20259999996</v>
      </c>
      <c r="L15" s="69">
        <v>25</v>
      </c>
      <c r="M15" s="41">
        <f>K15*L15/100</f>
        <v>90634.30064999999</v>
      </c>
      <c r="N15" s="41"/>
      <c r="O15" s="89"/>
      <c r="P15" s="41"/>
      <c r="Q15" s="89"/>
      <c r="R15" s="69"/>
      <c r="S15" s="89"/>
      <c r="T15" s="69"/>
      <c r="U15" s="41"/>
      <c r="V15" s="111">
        <f t="shared" si="0"/>
        <v>45317.150324999995</v>
      </c>
      <c r="W15" s="41">
        <f>K15+M15+O15+Q15+S15+U15+V15</f>
        <v>498488.65357499995</v>
      </c>
      <c r="X15" s="71">
        <v>1</v>
      </c>
      <c r="Y15" s="41">
        <f t="shared" si="1"/>
        <v>498488.65357499995</v>
      </c>
      <c r="Z15" s="72">
        <v>1</v>
      </c>
      <c r="AA15" s="41">
        <f t="shared" si="2"/>
        <v>498488.65357499995</v>
      </c>
    </row>
    <row r="16" spans="1:27" s="24" customFormat="1" ht="13.5" customHeight="1" x14ac:dyDescent="0.2">
      <c r="A16" s="24">
        <v>6</v>
      </c>
      <c r="B16" s="69" t="s">
        <v>319</v>
      </c>
      <c r="C16" s="27"/>
      <c r="D16" s="59" t="s">
        <v>227</v>
      </c>
      <c r="E16" s="59">
        <v>4</v>
      </c>
      <c r="F16" s="59"/>
      <c r="G16" s="70" t="s">
        <v>422</v>
      </c>
      <c r="H16" s="90">
        <v>17697</v>
      </c>
      <c r="I16" s="38" t="s">
        <v>423</v>
      </c>
      <c r="J16" s="27" t="s">
        <v>393</v>
      </c>
      <c r="K16" s="92">
        <f t="shared" si="3"/>
        <v>260252.08199999997</v>
      </c>
      <c r="L16" s="147">
        <v>25</v>
      </c>
      <c r="M16" s="147">
        <f>K16*L16/100</f>
        <v>65063.020499999991</v>
      </c>
      <c r="N16" s="147"/>
      <c r="O16" s="148"/>
      <c r="P16" s="147"/>
      <c r="Q16" s="145"/>
      <c r="R16" s="147">
        <v>150</v>
      </c>
      <c r="S16" s="148">
        <f>H16*R16/100</f>
        <v>26545.5</v>
      </c>
      <c r="T16" s="149"/>
      <c r="U16" s="111"/>
      <c r="V16" s="111">
        <f t="shared" si="0"/>
        <v>32531.510249999999</v>
      </c>
      <c r="W16" s="111">
        <f>K16+M16+O16+Q16+S16+U16+V16</f>
        <v>384392.11274999997</v>
      </c>
      <c r="X16" s="150">
        <v>0.25</v>
      </c>
      <c r="Y16" s="147">
        <f t="shared" si="1"/>
        <v>96098.028187499993</v>
      </c>
      <c r="Z16" s="72">
        <v>1</v>
      </c>
      <c r="AA16" s="41">
        <f t="shared" si="2"/>
        <v>96098.028187499993</v>
      </c>
    </row>
    <row r="17" spans="1:27" s="145" customFormat="1" ht="13.5" customHeight="1" x14ac:dyDescent="0.2">
      <c r="A17" s="151">
        <v>7</v>
      </c>
      <c r="B17" s="146" t="s">
        <v>155</v>
      </c>
      <c r="C17" s="38"/>
      <c r="D17" s="59" t="s">
        <v>227</v>
      </c>
      <c r="E17" s="59">
        <v>4</v>
      </c>
      <c r="F17" s="59"/>
      <c r="G17" s="70" t="s">
        <v>424</v>
      </c>
      <c r="H17" s="152" t="s">
        <v>43</v>
      </c>
      <c r="I17" s="38" t="s">
        <v>304</v>
      </c>
      <c r="J17" s="27" t="s">
        <v>393</v>
      </c>
      <c r="K17" s="92">
        <f t="shared" si="3"/>
        <v>288698.23979999998</v>
      </c>
      <c r="L17" s="149">
        <v>25</v>
      </c>
      <c r="M17" s="147">
        <f>K17*L17/100</f>
        <v>72174.559949999995</v>
      </c>
      <c r="N17" s="147"/>
      <c r="O17" s="147"/>
      <c r="P17" s="147"/>
      <c r="R17" s="147"/>
      <c r="T17" s="147"/>
      <c r="U17" s="153"/>
      <c r="V17" s="111">
        <f t="shared" si="0"/>
        <v>36087.279974999998</v>
      </c>
      <c r="W17" s="111">
        <f>K17+M17+O17+Q17+S17+U17+V17</f>
        <v>396960.07972500002</v>
      </c>
      <c r="X17" s="154">
        <v>0.25</v>
      </c>
      <c r="Y17" s="147">
        <f t="shared" si="1"/>
        <v>99240.019931250004</v>
      </c>
      <c r="Z17" s="72">
        <v>1</v>
      </c>
      <c r="AA17" s="41">
        <f t="shared" si="2"/>
        <v>99240.019931250004</v>
      </c>
    </row>
    <row r="18" spans="1:27" s="145" customFormat="1" ht="13.5" customHeight="1" x14ac:dyDescent="0.2">
      <c r="A18" s="151">
        <v>8</v>
      </c>
      <c r="B18" s="146" t="s">
        <v>322</v>
      </c>
      <c r="C18" s="32"/>
      <c r="D18" s="59" t="s">
        <v>227</v>
      </c>
      <c r="E18" s="59">
        <v>4</v>
      </c>
      <c r="F18" s="59"/>
      <c r="G18" s="32" t="s">
        <v>407</v>
      </c>
      <c r="H18" s="65">
        <v>17697</v>
      </c>
      <c r="I18" s="49">
        <v>4.7699999999999996</v>
      </c>
      <c r="J18" s="27" t="s">
        <v>393</v>
      </c>
      <c r="K18" s="92">
        <f t="shared" si="3"/>
        <v>288698.23979999998</v>
      </c>
      <c r="L18" s="24">
        <v>25</v>
      </c>
      <c r="M18" s="41">
        <f t="shared" ref="M18" si="6">K18*25/100</f>
        <v>72174.559949999995</v>
      </c>
      <c r="N18" s="24"/>
      <c r="O18" s="24"/>
      <c r="P18" s="65"/>
      <c r="Q18" s="79"/>
      <c r="R18" s="24"/>
      <c r="S18" s="41"/>
      <c r="T18" s="24"/>
      <c r="U18" s="41"/>
      <c r="V18" s="111">
        <f t="shared" si="0"/>
        <v>36087.279974999998</v>
      </c>
      <c r="W18" s="41">
        <f t="shared" ref="W18" si="7">K18+M18+O18+Q18+S18+U18+V18</f>
        <v>396960.07972500002</v>
      </c>
      <c r="X18" s="71">
        <v>0.5</v>
      </c>
      <c r="Y18" s="41">
        <f t="shared" ref="Y18" si="8">W18*X18</f>
        <v>198480.03986250001</v>
      </c>
      <c r="Z18" s="72">
        <v>1</v>
      </c>
      <c r="AA18" s="41">
        <f t="shared" si="2"/>
        <v>198480.03986250001</v>
      </c>
    </row>
    <row r="19" spans="1:27" s="145" customFormat="1" ht="13.5" customHeight="1" x14ac:dyDescent="0.2">
      <c r="B19" s="155" t="s">
        <v>19</v>
      </c>
      <c r="C19" s="38"/>
      <c r="D19" s="156"/>
      <c r="E19" s="156"/>
      <c r="F19" s="156"/>
      <c r="G19" s="70"/>
      <c r="H19" s="157"/>
      <c r="I19" s="38"/>
      <c r="J19" s="38"/>
      <c r="K19" s="158">
        <f>SUM(K11:K18)</f>
        <v>2301717.8322000001</v>
      </c>
      <c r="L19" s="158"/>
      <c r="M19" s="158">
        <f>SUM(M11:M18)</f>
        <v>575429.45805000002</v>
      </c>
      <c r="N19" s="158"/>
      <c r="O19" s="158">
        <f>SUM(O11:O18)</f>
        <v>8848.5</v>
      </c>
      <c r="P19" s="158"/>
      <c r="Q19" s="158">
        <f>SUM(Q11:Q18)</f>
        <v>3539.4</v>
      </c>
      <c r="R19" s="158"/>
      <c r="S19" s="158">
        <f>SUM(S11:S18)</f>
        <v>79636.5</v>
      </c>
      <c r="T19" s="158"/>
      <c r="U19" s="158">
        <f>SUM(U11:U15)</f>
        <v>0</v>
      </c>
      <c r="V19" s="158">
        <f>SUM(V11:V18)</f>
        <v>287714.72902500001</v>
      </c>
      <c r="W19" s="158">
        <f>SUM(W11:W18)</f>
        <v>3256886.4192749998</v>
      </c>
      <c r="X19" s="159">
        <f>SUM(X11:X18)</f>
        <v>6</v>
      </c>
      <c r="Y19" s="158">
        <f>SUM(Y11:Y18)</f>
        <v>2472392.2350562494</v>
      </c>
      <c r="Z19" s="158"/>
      <c r="AA19" s="28">
        <f>SUM(AA11:AA18)</f>
        <v>2472392.2350562494</v>
      </c>
    </row>
    <row r="20" spans="1:27" s="145" customFormat="1" x14ac:dyDescent="0.2">
      <c r="A20" s="237" t="s">
        <v>425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144"/>
      <c r="AA20" s="144"/>
    </row>
    <row r="21" spans="1:27" s="145" customFormat="1" x14ac:dyDescent="0.2">
      <c r="A21" s="145">
        <v>1</v>
      </c>
      <c r="B21" s="160" t="s">
        <v>426</v>
      </c>
      <c r="C21" s="49"/>
      <c r="D21" s="59" t="s">
        <v>227</v>
      </c>
      <c r="E21" s="59">
        <v>4</v>
      </c>
      <c r="F21" s="59"/>
      <c r="G21" s="32" t="s">
        <v>420</v>
      </c>
      <c r="H21" s="65">
        <v>17697</v>
      </c>
      <c r="I21" s="27" t="s">
        <v>334</v>
      </c>
      <c r="J21" s="83">
        <v>3.42</v>
      </c>
      <c r="K21" s="92">
        <f t="shared" ref="K21" si="9">H21*I21*J21</f>
        <v>254804.94539999997</v>
      </c>
      <c r="L21" s="24">
        <v>25</v>
      </c>
      <c r="M21" s="147">
        <f t="shared" ref="M21" si="10">K21*L21/100</f>
        <v>63701.236349999992</v>
      </c>
      <c r="V21" s="111">
        <f t="shared" ref="V21" si="11">(K21+M21)*10/100</f>
        <v>31850.618175</v>
      </c>
      <c r="W21" s="111">
        <f t="shared" ref="W21" si="12">K21+M21+O21+Q21+S21+U21+V21</f>
        <v>350356.799925</v>
      </c>
      <c r="X21" s="161">
        <v>0.25</v>
      </c>
      <c r="Y21" s="147">
        <f>W21*X21</f>
        <v>87589.19998125</v>
      </c>
      <c r="Z21" s="72">
        <v>1</v>
      </c>
      <c r="AA21" s="41">
        <f>Y21*Z21</f>
        <v>87589.19998125</v>
      </c>
    </row>
    <row r="22" spans="1:27" s="162" customFormat="1" x14ac:dyDescent="0.2">
      <c r="A22" s="145"/>
      <c r="B22" s="155" t="s">
        <v>19</v>
      </c>
      <c r="C22" s="163"/>
      <c r="D22" s="164"/>
      <c r="E22" s="164"/>
      <c r="F22" s="164"/>
      <c r="G22" s="165"/>
      <c r="H22" s="166"/>
      <c r="I22" s="163"/>
      <c r="J22" s="163"/>
      <c r="K22" s="158">
        <f>SUM(K21)</f>
        <v>254804.94539999997</v>
      </c>
      <c r="L22" s="158"/>
      <c r="M22" s="158">
        <f>SUM(M21)</f>
        <v>63701.236349999992</v>
      </c>
      <c r="N22" s="158"/>
      <c r="O22" s="158">
        <f>SUM(O21)</f>
        <v>0</v>
      </c>
      <c r="P22" s="158"/>
      <c r="Q22" s="158">
        <f>SUM(Q21)</f>
        <v>0</v>
      </c>
      <c r="R22" s="158"/>
      <c r="S22" s="158">
        <f>SUM(S21)</f>
        <v>0</v>
      </c>
      <c r="T22" s="158"/>
      <c r="U22" s="158">
        <f>SUM(U21)</f>
        <v>0</v>
      </c>
      <c r="V22" s="158">
        <f>SUM(V21)</f>
        <v>31850.618175</v>
      </c>
      <c r="W22" s="158">
        <f>SUM(W21)</f>
        <v>350356.799925</v>
      </c>
      <c r="X22" s="159">
        <f>SUM(X21)</f>
        <v>0.25</v>
      </c>
      <c r="Y22" s="158">
        <f>SUM(Y21)</f>
        <v>87589.19998125</v>
      </c>
      <c r="Z22" s="72"/>
      <c r="AA22" s="28">
        <f>SUM(AA21)</f>
        <v>87589.19998125</v>
      </c>
    </row>
    <row r="23" spans="1:27" s="24" customFormat="1" x14ac:dyDescent="0.2">
      <c r="A23" s="220" t="s">
        <v>228</v>
      </c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138"/>
      <c r="AA23" s="138"/>
    </row>
    <row r="24" spans="1:27" s="24" customFormat="1" ht="16.5" customHeight="1" x14ac:dyDescent="0.2">
      <c r="A24" s="24">
        <v>1</v>
      </c>
      <c r="B24" s="98" t="s">
        <v>229</v>
      </c>
      <c r="C24" s="32"/>
      <c r="D24" s="59" t="s">
        <v>227</v>
      </c>
      <c r="E24" s="59">
        <v>4</v>
      </c>
      <c r="F24" s="59"/>
      <c r="G24" s="32" t="s">
        <v>409</v>
      </c>
      <c r="H24" s="26" t="s">
        <v>43</v>
      </c>
      <c r="I24" s="32" t="s">
        <v>304</v>
      </c>
      <c r="J24" s="27" t="s">
        <v>393</v>
      </c>
      <c r="K24" s="92">
        <f t="shared" ref="K24" si="13">H24*I24*J24</f>
        <v>288698.23979999998</v>
      </c>
      <c r="L24" s="24">
        <v>25</v>
      </c>
      <c r="M24" s="41">
        <f t="shared" ref="M24" si="14">K24*L24/100</f>
        <v>72174.559949999995</v>
      </c>
      <c r="P24" s="24">
        <v>22</v>
      </c>
      <c r="Q24" s="26">
        <f>H24*P24/100</f>
        <v>3893.34</v>
      </c>
      <c r="U24" s="41">
        <f>T24*8712/100</f>
        <v>0</v>
      </c>
      <c r="V24" s="41">
        <f t="shared" ref="V24" si="15">(K24+M24)*10/100</f>
        <v>36087.279974999998</v>
      </c>
      <c r="W24" s="41">
        <f t="shared" ref="W24" si="16">K24+M24+O24+Q24+S24+U24+V24</f>
        <v>400853.41972500004</v>
      </c>
      <c r="X24" s="40">
        <v>0.25</v>
      </c>
      <c r="Y24" s="41">
        <f>W24*X24</f>
        <v>100213.35493125001</v>
      </c>
      <c r="Z24" s="72">
        <v>1</v>
      </c>
      <c r="AA24" s="41">
        <f>Y24*Z24</f>
        <v>100213.35493125001</v>
      </c>
    </row>
    <row r="25" spans="1:27" s="24" customFormat="1" ht="13.5" customHeight="1" x14ac:dyDescent="0.2">
      <c r="A25" s="81"/>
      <c r="B25" s="100" t="s">
        <v>19</v>
      </c>
      <c r="C25" s="78"/>
      <c r="D25" s="81"/>
      <c r="E25" s="81"/>
      <c r="F25" s="81"/>
      <c r="G25" s="114"/>
      <c r="H25" s="126"/>
      <c r="I25" s="78"/>
      <c r="J25" s="78"/>
      <c r="K25" s="28">
        <f>SUM(K24)</f>
        <v>288698.23979999998</v>
      </c>
      <c r="L25" s="28"/>
      <c r="M25" s="28">
        <f>SUM(M24:M24)</f>
        <v>72174.559949999995</v>
      </c>
      <c r="N25" s="28"/>
      <c r="O25" s="28">
        <f>SUM(O24:O24)</f>
        <v>0</v>
      </c>
      <c r="P25" s="28"/>
      <c r="Q25" s="28">
        <f>SUM(Q24:Q24)</f>
        <v>3893.34</v>
      </c>
      <c r="R25" s="28"/>
      <c r="S25" s="28">
        <f>SUM(S24:S24)</f>
        <v>0</v>
      </c>
      <c r="T25" s="28"/>
      <c r="U25" s="28">
        <f t="shared" ref="U25:Y25" si="17">SUM(U24:U24)</f>
        <v>0</v>
      </c>
      <c r="V25" s="28">
        <f>SUM(V24:V24)</f>
        <v>36087.279974999998</v>
      </c>
      <c r="W25" s="28">
        <f t="shared" si="17"/>
        <v>400853.41972500004</v>
      </c>
      <c r="X25" s="29">
        <f t="shared" si="17"/>
        <v>0.25</v>
      </c>
      <c r="Y25" s="28">
        <f t="shared" si="17"/>
        <v>100213.35493125001</v>
      </c>
      <c r="Z25" s="72"/>
      <c r="AA25" s="28">
        <f>SUM(AA24)</f>
        <v>100213.35493125001</v>
      </c>
    </row>
    <row r="26" spans="1:27" s="145" customFormat="1" x14ac:dyDescent="0.2">
      <c r="A26" s="237" t="s">
        <v>159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144"/>
      <c r="AA26" s="144"/>
    </row>
    <row r="27" spans="1:27" s="145" customFormat="1" ht="13.5" customHeight="1" x14ac:dyDescent="0.2">
      <c r="A27" s="145">
        <v>1</v>
      </c>
      <c r="B27" s="160" t="s">
        <v>134</v>
      </c>
      <c r="C27" s="38" t="s">
        <v>292</v>
      </c>
      <c r="D27" s="59" t="s">
        <v>227</v>
      </c>
      <c r="E27" s="59">
        <v>1</v>
      </c>
      <c r="F27" s="59"/>
      <c r="G27" s="32" t="s">
        <v>381</v>
      </c>
      <c r="H27" s="65">
        <v>17697</v>
      </c>
      <c r="I27" s="27" t="s">
        <v>303</v>
      </c>
      <c r="J27" s="27" t="s">
        <v>393</v>
      </c>
      <c r="K27" s="92">
        <f t="shared" ref="K27:K29" si="18">H27*I27*J27</f>
        <v>362537.20259999996</v>
      </c>
      <c r="L27" s="24">
        <v>25</v>
      </c>
      <c r="M27" s="147">
        <f t="shared" ref="M27" si="19">K27*L27/100</f>
        <v>90634.30064999999</v>
      </c>
      <c r="U27" s="111"/>
      <c r="V27" s="111">
        <f t="shared" ref="V27" si="20">(K27+M27)*10/100</f>
        <v>45317.150324999995</v>
      </c>
      <c r="W27" s="111">
        <f t="shared" ref="W27" si="21">K27+M27+O27+Q27+S27+U27+V27</f>
        <v>498488.65357499995</v>
      </c>
      <c r="X27" s="161">
        <v>1</v>
      </c>
      <c r="Y27" s="147">
        <f>W27*X27</f>
        <v>498488.65357499995</v>
      </c>
      <c r="Z27" s="72">
        <v>1</v>
      </c>
      <c r="AA27" s="41">
        <f>Y27*Z27</f>
        <v>498488.65357499995</v>
      </c>
    </row>
    <row r="28" spans="1:27" s="145" customFormat="1" ht="13.5" customHeight="1" x14ac:dyDescent="0.2">
      <c r="A28" s="145">
        <v>2</v>
      </c>
      <c r="B28" s="160" t="s">
        <v>319</v>
      </c>
      <c r="C28" s="38"/>
      <c r="D28" s="59" t="s">
        <v>227</v>
      </c>
      <c r="E28" s="59">
        <v>4</v>
      </c>
      <c r="F28" s="59"/>
      <c r="G28" s="32" t="s">
        <v>402</v>
      </c>
      <c r="H28" s="65">
        <v>17697</v>
      </c>
      <c r="I28" s="27" t="s">
        <v>336</v>
      </c>
      <c r="J28" s="27" t="s">
        <v>393</v>
      </c>
      <c r="K28" s="92">
        <f t="shared" si="18"/>
        <v>263278.26899999997</v>
      </c>
      <c r="L28" s="24">
        <v>25</v>
      </c>
      <c r="M28" s="147">
        <f t="shared" ref="M28" si="22">K28*L28/100</f>
        <v>65819.567249999993</v>
      </c>
      <c r="U28" s="111"/>
      <c r="V28" s="111">
        <f t="shared" ref="V28" si="23">(K28+M28)*10/100</f>
        <v>32909.783624999996</v>
      </c>
      <c r="W28" s="111">
        <f t="shared" ref="W28" si="24">K28+M28+O28+Q28+S28+U28+V28</f>
        <v>362007.61987499992</v>
      </c>
      <c r="X28" s="161">
        <v>0.25</v>
      </c>
      <c r="Y28" s="147">
        <f>W28*X28</f>
        <v>90501.904968749979</v>
      </c>
      <c r="Z28" s="72">
        <v>1</v>
      </c>
      <c r="AA28" s="41">
        <f>Y28*Z28</f>
        <v>90501.904968749979</v>
      </c>
    </row>
    <row r="29" spans="1:27" s="145" customFormat="1" ht="13.5" customHeight="1" x14ac:dyDescent="0.2">
      <c r="A29" s="145">
        <v>3</v>
      </c>
      <c r="B29" s="160" t="s">
        <v>331</v>
      </c>
      <c r="C29" s="38"/>
      <c r="D29" s="59" t="s">
        <v>227</v>
      </c>
      <c r="E29" s="59">
        <v>4</v>
      </c>
      <c r="F29" s="59"/>
      <c r="G29" s="32" t="s">
        <v>420</v>
      </c>
      <c r="H29" s="65">
        <v>17697</v>
      </c>
      <c r="I29" s="32" t="s">
        <v>334</v>
      </c>
      <c r="J29" s="27" t="s">
        <v>393</v>
      </c>
      <c r="K29" s="92">
        <f t="shared" si="18"/>
        <v>254804.94539999997</v>
      </c>
      <c r="L29" s="24">
        <v>25</v>
      </c>
      <c r="M29" s="147">
        <f t="shared" ref="M29" si="25">K29*L29/100</f>
        <v>63701.236349999992</v>
      </c>
      <c r="U29" s="111"/>
      <c r="V29" s="111">
        <f t="shared" ref="V29" si="26">(K29+M29)*10/100</f>
        <v>31850.618175</v>
      </c>
      <c r="W29" s="111">
        <f t="shared" ref="W29" si="27">K29+M29+O29+Q29+S29+U29+V29</f>
        <v>350356.799925</v>
      </c>
      <c r="X29" s="161">
        <v>0.25</v>
      </c>
      <c r="Y29" s="147">
        <f>W29*X29</f>
        <v>87589.19998125</v>
      </c>
      <c r="Z29" s="72">
        <v>1</v>
      </c>
      <c r="AA29" s="41">
        <f>Y29*Z29</f>
        <v>87589.19998125</v>
      </c>
    </row>
    <row r="30" spans="1:27" s="162" customFormat="1" ht="13.5" customHeight="1" x14ac:dyDescent="0.2">
      <c r="A30" s="145"/>
      <c r="B30" s="155" t="s">
        <v>19</v>
      </c>
      <c r="C30" s="163"/>
      <c r="D30" s="164"/>
      <c r="E30" s="164"/>
      <c r="F30" s="164"/>
      <c r="G30" s="165"/>
      <c r="H30" s="166"/>
      <c r="I30" s="163"/>
      <c r="J30" s="163"/>
      <c r="K30" s="158">
        <f>SUM(K27:K29)</f>
        <v>880620.4169999999</v>
      </c>
      <c r="L30" s="158"/>
      <c r="M30" s="158">
        <f>SUM(M27:M29)</f>
        <v>220155.10424999997</v>
      </c>
      <c r="N30" s="158"/>
      <c r="O30" s="158">
        <f>SUM(O27:O29)</f>
        <v>0</v>
      </c>
      <c r="P30" s="158"/>
      <c r="Q30" s="158">
        <f>SUM(Q27:Q29)</f>
        <v>0</v>
      </c>
      <c r="R30" s="158"/>
      <c r="S30" s="158">
        <f>SUM(S27:S29)</f>
        <v>0</v>
      </c>
      <c r="T30" s="158"/>
      <c r="U30" s="158">
        <f>SUM(U27:U29)</f>
        <v>0</v>
      </c>
      <c r="V30" s="158">
        <f>SUM(V27:V29)</f>
        <v>110077.55212499999</v>
      </c>
      <c r="W30" s="158">
        <f>SUM(W27:W29)</f>
        <v>1210853.0733749999</v>
      </c>
      <c r="X30" s="159">
        <f>SUM(X27:X29)</f>
        <v>1.5</v>
      </c>
      <c r="Y30" s="158">
        <f>SUM(Y27:Y29)</f>
        <v>676579.75852499995</v>
      </c>
      <c r="Z30" s="72"/>
      <c r="AA30" s="158">
        <f>SUM(AA27:AA29)</f>
        <v>676579.75852499995</v>
      </c>
    </row>
    <row r="31" spans="1:27" s="145" customFormat="1" x14ac:dyDescent="0.2">
      <c r="A31" s="237" t="s">
        <v>160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144"/>
      <c r="AA31" s="144"/>
    </row>
    <row r="32" spans="1:27" s="145" customFormat="1" ht="13.5" customHeight="1" x14ac:dyDescent="0.2">
      <c r="A32" s="145">
        <v>1</v>
      </c>
      <c r="B32" s="160" t="s">
        <v>3</v>
      </c>
      <c r="C32" s="70" t="s">
        <v>292</v>
      </c>
      <c r="D32" s="156" t="s">
        <v>242</v>
      </c>
      <c r="E32" s="156">
        <v>3</v>
      </c>
      <c r="F32" s="156"/>
      <c r="G32" s="70" t="s">
        <v>405</v>
      </c>
      <c r="H32" s="152" t="s">
        <v>43</v>
      </c>
      <c r="I32" s="70" t="s">
        <v>341</v>
      </c>
      <c r="J32" s="27" t="s">
        <v>393</v>
      </c>
      <c r="K32" s="92">
        <f>H32*I32*J32</f>
        <v>356484.82859999995</v>
      </c>
      <c r="L32" s="151">
        <v>25</v>
      </c>
      <c r="M32" s="147">
        <f t="shared" ref="M32" si="28">K32*L32/100</f>
        <v>89121.207149999973</v>
      </c>
      <c r="V32" s="111">
        <f t="shared" ref="V32" si="29">(K32+M32)*10/100</f>
        <v>44560.603574999986</v>
      </c>
      <c r="W32" s="111">
        <f t="shared" ref="W32" si="30">K32+M32+O32+Q32+S32+U32+V32</f>
        <v>490166.63932499988</v>
      </c>
      <c r="X32" s="161">
        <v>1</v>
      </c>
      <c r="Y32" s="147">
        <f>W32*X32</f>
        <v>490166.63932499988</v>
      </c>
      <c r="Z32" s="72">
        <v>1</v>
      </c>
      <c r="AA32" s="41">
        <f>Y32*Z32</f>
        <v>490166.63932499988</v>
      </c>
    </row>
    <row r="33" spans="1:27" s="24" customFormat="1" ht="24.75" customHeight="1" x14ac:dyDescent="0.2">
      <c r="A33" s="24">
        <v>2</v>
      </c>
      <c r="B33" s="98" t="s">
        <v>161</v>
      </c>
      <c r="C33" s="32" t="s">
        <v>292</v>
      </c>
      <c r="D33" s="59" t="s">
        <v>242</v>
      </c>
      <c r="E33" s="27" t="s">
        <v>243</v>
      </c>
      <c r="F33" s="59"/>
      <c r="G33" s="32" t="s">
        <v>424</v>
      </c>
      <c r="H33" s="86" t="s">
        <v>43</v>
      </c>
      <c r="I33" s="27" t="s">
        <v>310</v>
      </c>
      <c r="J33" s="27" t="s">
        <v>393</v>
      </c>
      <c r="K33" s="92">
        <f t="shared" ref="K33:K34" si="31">H33*I33*J33</f>
        <v>357695.30340000003</v>
      </c>
      <c r="L33" s="24">
        <v>25</v>
      </c>
      <c r="M33" s="41">
        <f t="shared" ref="M33" si="32">K33*L33/100</f>
        <v>89423.825850000008</v>
      </c>
      <c r="V33" s="41">
        <f t="shared" ref="V33" si="33">(K33+M33)*10/100</f>
        <v>44711.912925000004</v>
      </c>
      <c r="W33" s="41">
        <f t="shared" ref="W33" si="34">K33+M33+O33+Q33+S33+U33+V33</f>
        <v>491831.04217500007</v>
      </c>
      <c r="X33" s="40">
        <v>1</v>
      </c>
      <c r="Y33" s="41">
        <f>W33*X33</f>
        <v>491831.04217500007</v>
      </c>
      <c r="Z33" s="72">
        <v>1</v>
      </c>
      <c r="AA33" s="41">
        <f>Y33*Z33</f>
        <v>491831.04217500007</v>
      </c>
    </row>
    <row r="34" spans="1:27" s="145" customFormat="1" ht="13.5" customHeight="1" x14ac:dyDescent="0.2">
      <c r="A34" s="145">
        <v>3</v>
      </c>
      <c r="B34" s="160" t="s">
        <v>162</v>
      </c>
      <c r="C34" s="32"/>
      <c r="D34" s="59" t="s">
        <v>227</v>
      </c>
      <c r="E34" s="59">
        <v>4</v>
      </c>
      <c r="F34" s="59"/>
      <c r="G34" s="32" t="s">
        <v>363</v>
      </c>
      <c r="H34" s="65">
        <v>17697</v>
      </c>
      <c r="I34" s="32" t="s">
        <v>350</v>
      </c>
      <c r="J34" s="27" t="s">
        <v>393</v>
      </c>
      <c r="K34" s="92">
        <f t="shared" si="31"/>
        <v>284461.57800000004</v>
      </c>
      <c r="L34" s="69">
        <v>25</v>
      </c>
      <c r="M34" s="41">
        <f>K34*L34/100</f>
        <v>71115.394500000009</v>
      </c>
      <c r="N34" s="41"/>
      <c r="O34" s="89"/>
      <c r="P34" s="41"/>
      <c r="Q34" s="89"/>
      <c r="R34" s="69"/>
      <c r="S34" s="89"/>
      <c r="T34" s="69"/>
      <c r="U34" s="41"/>
      <c r="V34" s="41">
        <f>(K34+M34)*10/100</f>
        <v>35557.697250000005</v>
      </c>
      <c r="W34" s="41">
        <f>K34+M34+O34+Q34+S34+U34+V34</f>
        <v>391134.66975000006</v>
      </c>
      <c r="X34" s="71">
        <v>0.25</v>
      </c>
      <c r="Y34" s="41">
        <f>W34*X34</f>
        <v>97783.667437500015</v>
      </c>
      <c r="Z34" s="72">
        <v>1</v>
      </c>
      <c r="AA34" s="41">
        <f>Y34*Z34</f>
        <v>97783.667437500015</v>
      </c>
    </row>
    <row r="35" spans="1:27" s="145" customFormat="1" ht="13.5" customHeight="1" x14ac:dyDescent="0.2">
      <c r="B35" s="155" t="s">
        <v>19</v>
      </c>
      <c r="C35" s="163"/>
      <c r="D35" s="164"/>
      <c r="E35" s="164"/>
      <c r="F35" s="164"/>
      <c r="G35" s="165"/>
      <c r="H35" s="166"/>
      <c r="I35" s="163"/>
      <c r="J35" s="163"/>
      <c r="K35" s="158">
        <f>SUM(K32:K34)</f>
        <v>998641.71</v>
      </c>
      <c r="L35" s="162"/>
      <c r="M35" s="158">
        <f>SUM(M32:M34)</f>
        <v>249660.42749999999</v>
      </c>
      <c r="N35" s="162"/>
      <c r="O35" s="158">
        <f>SUM(O32:O34)</f>
        <v>0</v>
      </c>
      <c r="P35" s="162"/>
      <c r="Q35" s="158">
        <f>SUM(Q32:Q34)</f>
        <v>0</v>
      </c>
      <c r="S35" s="158">
        <f>SUM(S32:S34)</f>
        <v>0</v>
      </c>
      <c r="T35" s="162"/>
      <c r="U35" s="158">
        <f t="shared" ref="U35" si="35">SUM(U32:U34)</f>
        <v>0</v>
      </c>
      <c r="V35" s="158">
        <f>SUM(V32:V34)</f>
        <v>124830.21375</v>
      </c>
      <c r="W35" s="158">
        <f>SUM(W32:W34)</f>
        <v>1373132.3512500001</v>
      </c>
      <c r="X35" s="159">
        <f>SUM(X32:X34)</f>
        <v>2.25</v>
      </c>
      <c r="Y35" s="158">
        <f>SUM(Y32:Y34)</f>
        <v>1079781.3489375</v>
      </c>
      <c r="Z35" s="72"/>
      <c r="AA35" s="28">
        <f>SUM(AA32:AA34)</f>
        <v>1079781.3489375</v>
      </c>
    </row>
    <row r="36" spans="1:27" s="145" customFormat="1" ht="13.5" customHeight="1" x14ac:dyDescent="0.2">
      <c r="B36" s="219" t="s">
        <v>141</v>
      </c>
      <c r="C36" s="38"/>
      <c r="D36" s="156"/>
      <c r="E36" s="156"/>
      <c r="F36" s="156"/>
      <c r="G36" s="70"/>
      <c r="H36" s="157"/>
      <c r="I36" s="38"/>
      <c r="J36" s="38"/>
      <c r="K36" s="158">
        <f>K19+K22+K25+K30+K35</f>
        <v>4724483.1444000006</v>
      </c>
      <c r="L36" s="158"/>
      <c r="M36" s="158">
        <f>M19+M22+M25+M30+M35</f>
        <v>1181120.7861000001</v>
      </c>
      <c r="N36" s="158"/>
      <c r="O36" s="158">
        <f>O19+O22+O25+O30+O35</f>
        <v>8848.5</v>
      </c>
      <c r="P36" s="158"/>
      <c r="Q36" s="158">
        <f>Q19+Q22+Q25+Q30+Q35</f>
        <v>7432.74</v>
      </c>
      <c r="R36" s="158"/>
      <c r="S36" s="158">
        <f>S19+S22+S25+S30+S35</f>
        <v>79636.5</v>
      </c>
      <c r="T36" s="158"/>
      <c r="U36" s="158">
        <f t="shared" ref="U36:AA36" si="36">U19+U22+U25+U30+U35</f>
        <v>0</v>
      </c>
      <c r="V36" s="158">
        <f t="shared" si="36"/>
        <v>590560.39305000007</v>
      </c>
      <c r="W36" s="158">
        <f t="shared" si="36"/>
        <v>6592082.0635500001</v>
      </c>
      <c r="X36" s="159">
        <f t="shared" si="36"/>
        <v>10.25</v>
      </c>
      <c r="Y36" s="158">
        <f t="shared" si="36"/>
        <v>4416555.8974312497</v>
      </c>
      <c r="Z36" s="158"/>
      <c r="AA36" s="158">
        <f t="shared" si="36"/>
        <v>4416555.8974312497</v>
      </c>
    </row>
    <row r="37" spans="1:27" x14ac:dyDescent="0.2">
      <c r="A37" s="145"/>
      <c r="B37" s="162"/>
      <c r="C37" s="38"/>
      <c r="D37" s="156"/>
      <c r="E37" s="156"/>
      <c r="F37" s="156"/>
      <c r="G37" s="70"/>
      <c r="H37" s="157"/>
      <c r="I37" s="38"/>
      <c r="J37" s="38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59"/>
      <c r="X37" s="162"/>
    </row>
    <row r="38" spans="1:27" x14ac:dyDescent="0.2">
      <c r="A38" s="239" t="s">
        <v>45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143"/>
      <c r="AA38" s="143"/>
    </row>
    <row r="39" spans="1:27" s="24" customFormat="1" x14ac:dyDescent="0.2">
      <c r="A39" s="237" t="s">
        <v>330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144"/>
      <c r="AA39" s="144"/>
    </row>
    <row r="40" spans="1:27" s="69" customFormat="1" ht="13.5" customHeight="1" x14ac:dyDescent="0.2">
      <c r="A40" s="69">
        <v>1</v>
      </c>
      <c r="B40" s="98" t="s">
        <v>46</v>
      </c>
      <c r="C40" s="32"/>
      <c r="D40" s="59" t="s">
        <v>230</v>
      </c>
      <c r="E40" s="49">
        <v>4</v>
      </c>
      <c r="F40" s="65"/>
      <c r="G40" s="36" t="s">
        <v>389</v>
      </c>
      <c r="H40" s="65">
        <v>17697</v>
      </c>
      <c r="I40" s="49">
        <v>3.49</v>
      </c>
      <c r="J40" s="49">
        <v>2.34</v>
      </c>
      <c r="K40" s="92">
        <f t="shared" ref="K40:K57" si="37">H40*I40*J40</f>
        <v>144524.32020000002</v>
      </c>
      <c r="L40" s="69">
        <v>25</v>
      </c>
      <c r="M40" s="92">
        <f t="shared" ref="M40" si="38">K40*L40/100</f>
        <v>36131.080050000004</v>
      </c>
      <c r="N40" s="92">
        <v>25</v>
      </c>
      <c r="O40" s="148">
        <f>H40*N40/100</f>
        <v>4424.25</v>
      </c>
      <c r="S40" s="41">
        <f t="shared" ref="S40:S42" si="39">R40*H40/100</f>
        <v>0</v>
      </c>
      <c r="T40" s="92"/>
      <c r="U40" s="89">
        <f>T40*H40/100</f>
        <v>0</v>
      </c>
      <c r="V40" s="41">
        <f t="shared" ref="V40" si="40">(K40+M40)/10</f>
        <v>18065.540025000002</v>
      </c>
      <c r="W40" s="41">
        <f t="shared" ref="W40" si="41">K40+M40+O40+Q40+S40+U40+V40</f>
        <v>203145.190275</v>
      </c>
      <c r="X40" s="71">
        <v>1</v>
      </c>
      <c r="Y40" s="41">
        <f t="shared" ref="Y40" si="42">W40*X40</f>
        <v>203145.190275</v>
      </c>
      <c r="Z40" s="72">
        <v>1</v>
      </c>
      <c r="AA40" s="41">
        <f t="shared" ref="AA40:AA57" si="43">Y40*Z40</f>
        <v>203145.190275</v>
      </c>
    </row>
    <row r="41" spans="1:27" s="69" customFormat="1" ht="13.5" customHeight="1" x14ac:dyDescent="0.2">
      <c r="A41" s="69">
        <v>2</v>
      </c>
      <c r="B41" s="98" t="s">
        <v>163</v>
      </c>
      <c r="C41" s="32" t="s">
        <v>292</v>
      </c>
      <c r="D41" s="59" t="s">
        <v>230</v>
      </c>
      <c r="E41" s="59">
        <v>1</v>
      </c>
      <c r="F41" s="59"/>
      <c r="G41" s="36" t="s">
        <v>523</v>
      </c>
      <c r="H41" s="65">
        <v>17697</v>
      </c>
      <c r="I41" s="32" t="s">
        <v>311</v>
      </c>
      <c r="J41" s="49">
        <v>2.34</v>
      </c>
      <c r="K41" s="92">
        <f t="shared" si="37"/>
        <v>187591.73939999999</v>
      </c>
      <c r="L41" s="24">
        <v>25</v>
      </c>
      <c r="M41" s="41">
        <f t="shared" ref="M41:M57" si="44">K41*L41/100</f>
        <v>46897.934849999991</v>
      </c>
      <c r="N41" s="92"/>
      <c r="O41" s="92"/>
      <c r="P41" s="92"/>
      <c r="Q41" s="92"/>
      <c r="R41" s="92">
        <v>100</v>
      </c>
      <c r="S41" s="89">
        <f t="shared" si="39"/>
        <v>17697</v>
      </c>
      <c r="T41" s="92"/>
      <c r="U41" s="89">
        <f>T41*H41/100</f>
        <v>0</v>
      </c>
      <c r="V41" s="111">
        <f t="shared" ref="V41:V47" si="45">(K41+M41)*10/100</f>
        <v>23448.967424999995</v>
      </c>
      <c r="W41" s="111">
        <f t="shared" ref="W41:W57" si="46">K41+M41+O41+Q41+S41+U41+V41</f>
        <v>275635.64167499996</v>
      </c>
      <c r="X41" s="71">
        <v>1</v>
      </c>
      <c r="Y41" s="41">
        <f t="shared" ref="Y41:Y57" si="47">W41*X41</f>
        <v>275635.64167499996</v>
      </c>
      <c r="Z41" s="72">
        <v>1</v>
      </c>
      <c r="AA41" s="41">
        <f t="shared" si="43"/>
        <v>275635.64167499996</v>
      </c>
    </row>
    <row r="42" spans="1:27" s="49" customFormat="1" ht="13.5" customHeight="1" x14ac:dyDescent="0.2">
      <c r="A42" s="69">
        <v>3</v>
      </c>
      <c r="B42" s="98" t="s">
        <v>323</v>
      </c>
      <c r="C42" s="32"/>
      <c r="D42" s="59" t="s">
        <v>230</v>
      </c>
      <c r="E42" s="59">
        <v>4</v>
      </c>
      <c r="F42" s="59"/>
      <c r="G42" s="36" t="s">
        <v>524</v>
      </c>
      <c r="H42" s="65">
        <v>17697</v>
      </c>
      <c r="I42" s="32" t="s">
        <v>385</v>
      </c>
      <c r="J42" s="49">
        <v>2.34</v>
      </c>
      <c r="K42" s="92">
        <f t="shared" si="37"/>
        <v>151150.07699999999</v>
      </c>
      <c r="L42" s="24">
        <v>25</v>
      </c>
      <c r="M42" s="41">
        <f t="shared" si="44"/>
        <v>37787.519249999998</v>
      </c>
      <c r="N42" s="69"/>
      <c r="O42" s="41"/>
      <c r="P42" s="69">
        <v>20</v>
      </c>
      <c r="Q42" s="41">
        <f>P42*H42/100</f>
        <v>3539.4</v>
      </c>
      <c r="R42" s="69">
        <v>100</v>
      </c>
      <c r="S42" s="41">
        <f t="shared" si="39"/>
        <v>17697</v>
      </c>
      <c r="T42" s="69"/>
      <c r="U42" s="41"/>
      <c r="V42" s="111">
        <f t="shared" si="45"/>
        <v>18893.759624999999</v>
      </c>
      <c r="W42" s="111">
        <f t="shared" si="46"/>
        <v>229067.755875</v>
      </c>
      <c r="X42" s="71">
        <v>1</v>
      </c>
      <c r="Y42" s="41">
        <f t="shared" si="47"/>
        <v>229067.755875</v>
      </c>
      <c r="Z42" s="72">
        <v>1</v>
      </c>
      <c r="AA42" s="41">
        <f t="shared" si="43"/>
        <v>229067.755875</v>
      </c>
    </row>
    <row r="43" spans="1:27" s="69" customFormat="1" ht="13.5" customHeight="1" x14ac:dyDescent="0.2">
      <c r="A43" s="69">
        <v>4</v>
      </c>
      <c r="B43" s="99" t="s">
        <v>47</v>
      </c>
      <c r="C43" s="32"/>
      <c r="D43" s="55" t="s">
        <v>230</v>
      </c>
      <c r="E43" s="55">
        <v>4</v>
      </c>
      <c r="F43" s="55"/>
      <c r="G43" s="36" t="s">
        <v>422</v>
      </c>
      <c r="H43" s="102">
        <v>17697</v>
      </c>
      <c r="I43" s="32" t="s">
        <v>317</v>
      </c>
      <c r="J43" s="49">
        <v>2.34</v>
      </c>
      <c r="K43" s="92">
        <f t="shared" si="37"/>
        <v>144524.32020000002</v>
      </c>
      <c r="L43" s="69">
        <v>25</v>
      </c>
      <c r="M43" s="92">
        <f t="shared" si="44"/>
        <v>36131.080050000004</v>
      </c>
      <c r="S43" s="92"/>
      <c r="U43" s="92">
        <f>T43*H43/100</f>
        <v>0</v>
      </c>
      <c r="V43" s="153">
        <f t="shared" si="45"/>
        <v>18065.540024999998</v>
      </c>
      <c r="W43" s="153">
        <f t="shared" si="46"/>
        <v>198720.940275</v>
      </c>
      <c r="X43" s="71">
        <v>1</v>
      </c>
      <c r="Y43" s="92">
        <f t="shared" si="47"/>
        <v>198720.940275</v>
      </c>
      <c r="Z43" s="72">
        <v>1</v>
      </c>
      <c r="AA43" s="92">
        <f t="shared" si="43"/>
        <v>198720.940275</v>
      </c>
    </row>
    <row r="44" spans="1:27" s="69" customFormat="1" ht="13.5" customHeight="1" x14ac:dyDescent="0.2">
      <c r="A44" s="69">
        <v>5</v>
      </c>
      <c r="B44" s="99" t="s">
        <v>47</v>
      </c>
      <c r="C44" s="32"/>
      <c r="D44" s="55" t="s">
        <v>230</v>
      </c>
      <c r="E44" s="55">
        <v>4</v>
      </c>
      <c r="F44" s="55"/>
      <c r="G44" s="36" t="s">
        <v>486</v>
      </c>
      <c r="H44" s="102">
        <v>17697</v>
      </c>
      <c r="I44" s="32" t="s">
        <v>307</v>
      </c>
      <c r="J44" s="49">
        <v>2.34</v>
      </c>
      <c r="K44" s="92">
        <f t="shared" si="37"/>
        <v>154462.95539999998</v>
      </c>
      <c r="L44" s="69">
        <v>25</v>
      </c>
      <c r="M44" s="92">
        <f t="shared" si="44"/>
        <v>38615.738849999994</v>
      </c>
      <c r="S44" s="92"/>
      <c r="V44" s="153">
        <f t="shared" si="45"/>
        <v>19307.869424999997</v>
      </c>
      <c r="W44" s="153">
        <f t="shared" si="46"/>
        <v>212386.56367499998</v>
      </c>
      <c r="X44" s="80">
        <v>1</v>
      </c>
      <c r="Y44" s="92">
        <f t="shared" si="47"/>
        <v>212386.56367499998</v>
      </c>
      <c r="Z44" s="72">
        <v>1</v>
      </c>
      <c r="AA44" s="92">
        <f t="shared" si="43"/>
        <v>212386.56367499998</v>
      </c>
    </row>
    <row r="45" spans="1:27" s="69" customFormat="1" ht="13.5" customHeight="1" x14ac:dyDescent="0.2">
      <c r="A45" s="69">
        <v>6</v>
      </c>
      <c r="B45" s="99" t="s">
        <v>47</v>
      </c>
      <c r="C45" s="32" t="s">
        <v>292</v>
      </c>
      <c r="D45" s="55" t="s">
        <v>230</v>
      </c>
      <c r="E45" s="55">
        <v>1</v>
      </c>
      <c r="F45" s="55"/>
      <c r="G45" s="36" t="s">
        <v>525</v>
      </c>
      <c r="H45" s="102">
        <v>17697</v>
      </c>
      <c r="I45" s="32" t="s">
        <v>311</v>
      </c>
      <c r="J45" s="49">
        <v>2.34</v>
      </c>
      <c r="K45" s="92">
        <f t="shared" si="37"/>
        <v>187591.73939999999</v>
      </c>
      <c r="L45" s="69">
        <v>25</v>
      </c>
      <c r="M45" s="92">
        <f t="shared" si="44"/>
        <v>46897.934849999991</v>
      </c>
      <c r="S45" s="92"/>
      <c r="U45" s="92">
        <f>T45*H45/100</f>
        <v>0</v>
      </c>
      <c r="V45" s="153">
        <f t="shared" si="45"/>
        <v>23448.967424999995</v>
      </c>
      <c r="W45" s="153">
        <f t="shared" si="46"/>
        <v>257938.64167499996</v>
      </c>
      <c r="X45" s="71">
        <v>1</v>
      </c>
      <c r="Y45" s="92">
        <f t="shared" si="47"/>
        <v>257938.64167499996</v>
      </c>
      <c r="Z45" s="72">
        <v>1</v>
      </c>
      <c r="AA45" s="92">
        <f t="shared" si="43"/>
        <v>257938.64167499996</v>
      </c>
    </row>
    <row r="46" spans="1:27" s="69" customFormat="1" ht="13.5" customHeight="1" x14ac:dyDescent="0.2">
      <c r="A46" s="69">
        <v>7</v>
      </c>
      <c r="B46" s="99" t="s">
        <v>47</v>
      </c>
      <c r="C46" s="32"/>
      <c r="D46" s="55" t="s">
        <v>230</v>
      </c>
      <c r="E46" s="55">
        <v>4</v>
      </c>
      <c r="F46" s="55"/>
      <c r="G46" s="36" t="s">
        <v>449</v>
      </c>
      <c r="H46" s="102">
        <v>17697</v>
      </c>
      <c r="I46" s="32" t="s">
        <v>450</v>
      </c>
      <c r="J46" s="49">
        <v>2.34</v>
      </c>
      <c r="K46" s="92">
        <f t="shared" si="37"/>
        <v>139140.8928</v>
      </c>
      <c r="L46" s="69">
        <v>25</v>
      </c>
      <c r="M46" s="92">
        <f t="shared" si="44"/>
        <v>34785.2232</v>
      </c>
      <c r="S46" s="92"/>
      <c r="U46" s="92"/>
      <c r="V46" s="153">
        <f t="shared" si="45"/>
        <v>17392.6116</v>
      </c>
      <c r="W46" s="153">
        <f t="shared" si="46"/>
        <v>191318.72760000001</v>
      </c>
      <c r="X46" s="71">
        <v>1</v>
      </c>
      <c r="Y46" s="92">
        <f t="shared" si="47"/>
        <v>191318.72760000001</v>
      </c>
      <c r="Z46" s="72">
        <v>1</v>
      </c>
      <c r="AA46" s="92">
        <f t="shared" si="43"/>
        <v>191318.72760000001</v>
      </c>
    </row>
    <row r="47" spans="1:27" s="69" customFormat="1" ht="13.5" customHeight="1" x14ac:dyDescent="0.2">
      <c r="A47" s="69">
        <v>8</v>
      </c>
      <c r="B47" s="99" t="s">
        <v>47</v>
      </c>
      <c r="C47" s="32"/>
      <c r="D47" s="55" t="s">
        <v>230</v>
      </c>
      <c r="E47" s="55">
        <v>4</v>
      </c>
      <c r="F47" s="55"/>
      <c r="G47" s="36" t="s">
        <v>389</v>
      </c>
      <c r="H47" s="65">
        <v>17697</v>
      </c>
      <c r="I47" s="49">
        <v>3.49</v>
      </c>
      <c r="J47" s="49">
        <v>2.34</v>
      </c>
      <c r="K47" s="92">
        <f t="shared" si="37"/>
        <v>144524.32020000002</v>
      </c>
      <c r="L47" s="69">
        <v>25</v>
      </c>
      <c r="M47" s="92">
        <f t="shared" si="44"/>
        <v>36131.080050000004</v>
      </c>
      <c r="S47" s="92"/>
      <c r="V47" s="153">
        <f t="shared" si="45"/>
        <v>18065.540024999998</v>
      </c>
      <c r="W47" s="153">
        <f t="shared" si="46"/>
        <v>198720.940275</v>
      </c>
      <c r="X47" s="71">
        <v>1</v>
      </c>
      <c r="Y47" s="92">
        <f t="shared" si="47"/>
        <v>198720.940275</v>
      </c>
      <c r="Z47" s="72">
        <v>1</v>
      </c>
      <c r="AA47" s="92">
        <f t="shared" si="43"/>
        <v>198720.940275</v>
      </c>
    </row>
    <row r="48" spans="1:27" s="82" customFormat="1" ht="13.5" customHeight="1" x14ac:dyDescent="0.2">
      <c r="A48" s="69">
        <v>9</v>
      </c>
      <c r="B48" s="99" t="s">
        <v>47</v>
      </c>
      <c r="D48" s="55" t="s">
        <v>230</v>
      </c>
      <c r="E48" s="82">
        <v>4</v>
      </c>
      <c r="F48" s="102"/>
      <c r="G48" s="36" t="s">
        <v>440</v>
      </c>
      <c r="H48" s="102">
        <v>17697</v>
      </c>
      <c r="I48" s="82">
        <v>3.49</v>
      </c>
      <c r="J48" s="49">
        <v>2.34</v>
      </c>
      <c r="K48" s="92">
        <f t="shared" si="37"/>
        <v>144524.32020000002</v>
      </c>
      <c r="L48" s="69">
        <v>25</v>
      </c>
      <c r="M48" s="92">
        <f t="shared" si="44"/>
        <v>36131.080050000004</v>
      </c>
      <c r="N48" s="102"/>
      <c r="O48" s="102"/>
      <c r="P48" s="102"/>
      <c r="Q48" s="106"/>
      <c r="R48" s="102"/>
      <c r="S48" s="102"/>
      <c r="T48" s="102"/>
      <c r="U48" s="102"/>
      <c r="V48" s="92">
        <f>(K48+M48)/10</f>
        <v>18065.540025000002</v>
      </c>
      <c r="W48" s="92">
        <f t="shared" si="46"/>
        <v>198720.940275</v>
      </c>
      <c r="X48" s="71">
        <v>1</v>
      </c>
      <c r="Y48" s="92">
        <f t="shared" si="47"/>
        <v>198720.940275</v>
      </c>
      <c r="Z48" s="72">
        <v>1</v>
      </c>
      <c r="AA48" s="92">
        <f t="shared" si="43"/>
        <v>198720.940275</v>
      </c>
    </row>
    <row r="49" spans="1:27" s="102" customFormat="1" ht="13.5" customHeight="1" x14ac:dyDescent="0.2">
      <c r="A49" s="69">
        <v>10</v>
      </c>
      <c r="B49" s="99" t="s">
        <v>47</v>
      </c>
      <c r="C49" s="32" t="s">
        <v>292</v>
      </c>
      <c r="D49" s="55" t="s">
        <v>230</v>
      </c>
      <c r="E49" s="55">
        <v>1</v>
      </c>
      <c r="F49" s="55"/>
      <c r="G49" s="36" t="s">
        <v>526</v>
      </c>
      <c r="H49" s="102">
        <v>17697</v>
      </c>
      <c r="I49" s="32" t="s">
        <v>311</v>
      </c>
      <c r="J49" s="49">
        <v>2.34</v>
      </c>
      <c r="K49" s="92">
        <f t="shared" si="37"/>
        <v>187591.73939999999</v>
      </c>
      <c r="L49" s="69">
        <v>25</v>
      </c>
      <c r="M49" s="92">
        <f t="shared" si="44"/>
        <v>46897.934849999991</v>
      </c>
      <c r="Q49" s="106"/>
      <c r="T49" s="69"/>
      <c r="U49" s="92"/>
      <c r="V49" s="92">
        <f>(K49+M49)/10</f>
        <v>23448.967424999999</v>
      </c>
      <c r="W49" s="92">
        <f t="shared" si="46"/>
        <v>257938.64167499999</v>
      </c>
      <c r="X49" s="71">
        <v>1</v>
      </c>
      <c r="Y49" s="92">
        <f t="shared" si="47"/>
        <v>257938.64167499999</v>
      </c>
      <c r="Z49" s="72">
        <v>1</v>
      </c>
      <c r="AA49" s="92">
        <f t="shared" si="43"/>
        <v>257938.64167499999</v>
      </c>
    </row>
    <row r="50" spans="1:27" s="102" customFormat="1" ht="13.5" customHeight="1" x14ac:dyDescent="0.2">
      <c r="A50" s="69">
        <v>11</v>
      </c>
      <c r="B50" s="99" t="s">
        <v>47</v>
      </c>
      <c r="C50" s="82"/>
      <c r="D50" s="55" t="s">
        <v>230</v>
      </c>
      <c r="E50" s="82">
        <v>4</v>
      </c>
      <c r="G50" s="36" t="s">
        <v>448</v>
      </c>
      <c r="H50" s="102">
        <v>17697</v>
      </c>
      <c r="I50" s="82">
        <v>3.73</v>
      </c>
      <c r="J50" s="49">
        <v>2.34</v>
      </c>
      <c r="K50" s="92">
        <f t="shared" si="37"/>
        <v>154462.95539999998</v>
      </c>
      <c r="L50" s="69">
        <v>25</v>
      </c>
      <c r="M50" s="92">
        <f t="shared" si="44"/>
        <v>38615.738849999994</v>
      </c>
      <c r="Q50" s="106"/>
      <c r="T50" s="69"/>
      <c r="U50" s="92"/>
      <c r="V50" s="92">
        <f>(K50+M50)/10</f>
        <v>19307.869424999997</v>
      </c>
      <c r="W50" s="92">
        <f t="shared" si="46"/>
        <v>212386.56367499998</v>
      </c>
      <c r="X50" s="71">
        <v>1</v>
      </c>
      <c r="Y50" s="92">
        <f t="shared" si="47"/>
        <v>212386.56367499998</v>
      </c>
      <c r="Z50" s="72">
        <v>1</v>
      </c>
      <c r="AA50" s="92">
        <f t="shared" si="43"/>
        <v>212386.56367499998</v>
      </c>
    </row>
    <row r="51" spans="1:27" s="102" customFormat="1" ht="13.5" customHeight="1" x14ac:dyDescent="0.2">
      <c r="A51" s="69">
        <v>12</v>
      </c>
      <c r="B51" s="99" t="s">
        <v>47</v>
      </c>
      <c r="C51" s="82"/>
      <c r="D51" s="55" t="s">
        <v>230</v>
      </c>
      <c r="E51" s="82">
        <v>4</v>
      </c>
      <c r="G51" s="36" t="s">
        <v>527</v>
      </c>
      <c r="H51" s="102">
        <v>17697</v>
      </c>
      <c r="I51" s="82">
        <v>3.73</v>
      </c>
      <c r="J51" s="49">
        <v>2.34</v>
      </c>
      <c r="K51" s="92">
        <f t="shared" si="37"/>
        <v>154462.95539999998</v>
      </c>
      <c r="L51" s="69">
        <v>25</v>
      </c>
      <c r="M51" s="92">
        <f t="shared" si="44"/>
        <v>38615.738849999994</v>
      </c>
      <c r="Q51" s="106"/>
      <c r="V51" s="92">
        <f>(K51+M51)/10</f>
        <v>19307.869424999997</v>
      </c>
      <c r="W51" s="92">
        <f t="shared" si="46"/>
        <v>212386.56367499998</v>
      </c>
      <c r="X51" s="71">
        <v>1</v>
      </c>
      <c r="Y51" s="92">
        <f t="shared" si="47"/>
        <v>212386.56367499998</v>
      </c>
      <c r="Z51" s="72">
        <v>1</v>
      </c>
      <c r="AA51" s="92">
        <f t="shared" si="43"/>
        <v>212386.56367499998</v>
      </c>
    </row>
    <row r="52" spans="1:27" s="102" customFormat="1" ht="13.5" customHeight="1" x14ac:dyDescent="0.2">
      <c r="A52" s="69">
        <v>13</v>
      </c>
      <c r="B52" s="99" t="s">
        <v>47</v>
      </c>
      <c r="C52" s="82"/>
      <c r="D52" s="55" t="s">
        <v>230</v>
      </c>
      <c r="E52" s="82">
        <v>4</v>
      </c>
      <c r="G52" s="36" t="s">
        <v>346</v>
      </c>
      <c r="H52" s="102">
        <v>17697</v>
      </c>
      <c r="I52" s="82">
        <v>3.73</v>
      </c>
      <c r="J52" s="49">
        <v>2.34</v>
      </c>
      <c r="K52" s="92">
        <f>H52*I52*J52</f>
        <v>154462.95539999998</v>
      </c>
      <c r="L52" s="69">
        <v>25</v>
      </c>
      <c r="M52" s="92">
        <f t="shared" si="44"/>
        <v>38615.738849999994</v>
      </c>
      <c r="Q52" s="105"/>
      <c r="R52" s="105"/>
      <c r="S52" s="105"/>
      <c r="V52" s="92">
        <f>(K52+M52)/10</f>
        <v>19307.869424999997</v>
      </c>
      <c r="W52" s="92">
        <f t="shared" si="46"/>
        <v>212386.56367499998</v>
      </c>
      <c r="X52" s="71">
        <v>0.5</v>
      </c>
      <c r="Y52" s="119">
        <f t="shared" si="47"/>
        <v>106193.28183749999</v>
      </c>
      <c r="Z52" s="72">
        <v>1</v>
      </c>
      <c r="AA52" s="92">
        <f t="shared" si="43"/>
        <v>106193.28183749999</v>
      </c>
    </row>
    <row r="53" spans="1:27" s="102" customFormat="1" x14ac:dyDescent="0.2">
      <c r="A53" s="69">
        <v>14</v>
      </c>
      <c r="B53" s="113" t="s">
        <v>298</v>
      </c>
      <c r="C53" s="32"/>
      <c r="D53" s="55" t="s">
        <v>230</v>
      </c>
      <c r="E53" s="55">
        <v>4</v>
      </c>
      <c r="F53" s="55"/>
      <c r="G53" s="36" t="s">
        <v>381</v>
      </c>
      <c r="H53" s="102">
        <v>17697</v>
      </c>
      <c r="I53" s="32" t="s">
        <v>307</v>
      </c>
      <c r="J53" s="49">
        <v>2.34</v>
      </c>
      <c r="K53" s="92">
        <f t="shared" si="37"/>
        <v>154462.95539999998</v>
      </c>
      <c r="L53" s="69">
        <v>25</v>
      </c>
      <c r="M53" s="92">
        <f t="shared" si="44"/>
        <v>38615.738849999994</v>
      </c>
      <c r="N53" s="69"/>
      <c r="O53" s="69"/>
      <c r="P53" s="69"/>
      <c r="Q53" s="69"/>
      <c r="R53" s="69"/>
      <c r="S53" s="92"/>
      <c r="T53" s="92"/>
      <c r="U53" s="123"/>
      <c r="V53" s="153">
        <f>(K53+M53)*10/100</f>
        <v>19307.869424999997</v>
      </c>
      <c r="W53" s="153">
        <f t="shared" si="46"/>
        <v>212386.56367499998</v>
      </c>
      <c r="X53" s="71">
        <v>0.5</v>
      </c>
      <c r="Y53" s="92">
        <f t="shared" si="47"/>
        <v>106193.28183749999</v>
      </c>
      <c r="Z53" s="72">
        <v>1</v>
      </c>
      <c r="AA53" s="92">
        <f t="shared" si="43"/>
        <v>106193.28183749999</v>
      </c>
    </row>
    <row r="54" spans="1:27" s="69" customFormat="1" ht="13.5" customHeight="1" x14ac:dyDescent="0.2">
      <c r="A54" s="69">
        <v>15</v>
      </c>
      <c r="B54" s="99" t="s">
        <v>298</v>
      </c>
      <c r="C54" s="32"/>
      <c r="D54" s="55" t="s">
        <v>230</v>
      </c>
      <c r="E54" s="55">
        <v>4</v>
      </c>
      <c r="F54" s="55"/>
      <c r="G54" s="36" t="s">
        <v>448</v>
      </c>
      <c r="H54" s="102">
        <v>17697</v>
      </c>
      <c r="I54" s="32">
        <v>3.69</v>
      </c>
      <c r="J54" s="49">
        <v>2.34</v>
      </c>
      <c r="K54" s="92">
        <f t="shared" si="37"/>
        <v>152806.51619999998</v>
      </c>
      <c r="L54" s="69">
        <v>25</v>
      </c>
      <c r="M54" s="92">
        <f t="shared" si="44"/>
        <v>38201.629049999996</v>
      </c>
      <c r="O54" s="92"/>
      <c r="Q54" s="92"/>
      <c r="R54" s="92"/>
      <c r="S54" s="123"/>
      <c r="T54" s="92"/>
      <c r="U54" s="92"/>
      <c r="V54" s="153">
        <f>(K54+M54)*10/100</f>
        <v>19100.814524999998</v>
      </c>
      <c r="W54" s="153">
        <f t="shared" si="46"/>
        <v>210108.95977499997</v>
      </c>
      <c r="X54" s="71">
        <v>0.5</v>
      </c>
      <c r="Y54" s="92">
        <f t="shared" si="47"/>
        <v>105054.47988749998</v>
      </c>
      <c r="Z54" s="72">
        <v>1</v>
      </c>
      <c r="AA54" s="92">
        <f t="shared" si="43"/>
        <v>105054.47988749998</v>
      </c>
    </row>
    <row r="55" spans="1:27" s="69" customFormat="1" ht="13.5" hidden="1" customHeight="1" x14ac:dyDescent="0.2">
      <c r="A55" s="69">
        <v>16</v>
      </c>
      <c r="B55" s="99" t="s">
        <v>298</v>
      </c>
      <c r="C55" s="82"/>
      <c r="D55" s="55" t="s">
        <v>230</v>
      </c>
      <c r="E55" s="82">
        <v>4</v>
      </c>
      <c r="F55" s="102"/>
      <c r="G55" s="36"/>
      <c r="H55" s="102">
        <v>17697</v>
      </c>
      <c r="I55" s="82"/>
      <c r="J55" s="49">
        <v>2.34</v>
      </c>
      <c r="K55" s="92">
        <f t="shared" si="37"/>
        <v>0</v>
      </c>
      <c r="L55" s="69">
        <v>25</v>
      </c>
      <c r="M55" s="92">
        <f t="shared" si="44"/>
        <v>0</v>
      </c>
      <c r="N55" s="102"/>
      <c r="O55" s="102"/>
      <c r="P55" s="102"/>
      <c r="Q55" s="106"/>
      <c r="R55" s="102"/>
      <c r="S55" s="102"/>
      <c r="T55" s="102"/>
      <c r="U55" s="102"/>
      <c r="V55" s="92">
        <f>(K55+M55)/10</f>
        <v>0</v>
      </c>
      <c r="W55" s="92">
        <f t="shared" si="46"/>
        <v>0</v>
      </c>
      <c r="X55" s="71"/>
      <c r="Y55" s="92">
        <f t="shared" si="47"/>
        <v>0</v>
      </c>
      <c r="Z55" s="72">
        <v>1</v>
      </c>
      <c r="AA55" s="92">
        <f t="shared" si="43"/>
        <v>0</v>
      </c>
    </row>
    <row r="56" spans="1:27" s="69" customFormat="1" ht="21" customHeight="1" x14ac:dyDescent="0.2">
      <c r="A56" s="69">
        <v>17</v>
      </c>
      <c r="B56" s="99" t="s">
        <v>343</v>
      </c>
      <c r="C56" s="82" t="s">
        <v>290</v>
      </c>
      <c r="D56" s="55" t="s">
        <v>230</v>
      </c>
      <c r="E56" s="82">
        <v>2</v>
      </c>
      <c r="F56" s="102"/>
      <c r="G56" s="36" t="s">
        <v>491</v>
      </c>
      <c r="H56" s="102">
        <v>17697</v>
      </c>
      <c r="I56" s="82">
        <v>4.41</v>
      </c>
      <c r="J56" s="49">
        <v>2.34</v>
      </c>
      <c r="K56" s="92">
        <f t="shared" si="37"/>
        <v>182622.42180000001</v>
      </c>
      <c r="L56" s="69">
        <v>25</v>
      </c>
      <c r="M56" s="92">
        <f t="shared" si="44"/>
        <v>45655.605450000003</v>
      </c>
      <c r="N56" s="102"/>
      <c r="O56" s="102"/>
      <c r="P56" s="102"/>
      <c r="Q56" s="106"/>
      <c r="R56" s="102"/>
      <c r="S56" s="102"/>
      <c r="T56" s="102"/>
      <c r="U56" s="102"/>
      <c r="V56" s="92">
        <f>(K56+M56)/10</f>
        <v>22827.802725000001</v>
      </c>
      <c r="W56" s="92">
        <f t="shared" si="46"/>
        <v>251105.829975</v>
      </c>
      <c r="X56" s="71">
        <v>0.5</v>
      </c>
      <c r="Y56" s="92">
        <f t="shared" si="47"/>
        <v>125552.9149875</v>
      </c>
      <c r="Z56" s="72">
        <v>1</v>
      </c>
      <c r="AA56" s="92">
        <f t="shared" si="43"/>
        <v>125552.9149875</v>
      </c>
    </row>
    <row r="57" spans="1:27" s="69" customFormat="1" ht="13.5" customHeight="1" x14ac:dyDescent="0.2">
      <c r="A57" s="69">
        <v>19</v>
      </c>
      <c r="B57" s="122" t="s">
        <v>164</v>
      </c>
      <c r="C57" s="32"/>
      <c r="D57" s="59" t="s">
        <v>230</v>
      </c>
      <c r="E57" s="59">
        <v>4</v>
      </c>
      <c r="F57" s="59"/>
      <c r="G57" s="36" t="s">
        <v>381</v>
      </c>
      <c r="H57" s="65">
        <v>17697</v>
      </c>
      <c r="I57" s="32" t="s">
        <v>307</v>
      </c>
      <c r="J57" s="49">
        <v>2.34</v>
      </c>
      <c r="K57" s="92">
        <f t="shared" si="37"/>
        <v>154462.95539999998</v>
      </c>
      <c r="L57" s="24">
        <v>25</v>
      </c>
      <c r="M57" s="41">
        <f t="shared" si="44"/>
        <v>38615.738849999994</v>
      </c>
      <c r="R57" s="69">
        <v>100</v>
      </c>
      <c r="S57" s="41">
        <f>R57*H57/100</f>
        <v>17697</v>
      </c>
      <c r="T57" s="92"/>
      <c r="U57" s="79">
        <f>T57*H57/100</f>
        <v>0</v>
      </c>
      <c r="V57" s="111">
        <f>(K57+M57)*10/100</f>
        <v>19307.869424999997</v>
      </c>
      <c r="W57" s="111">
        <f t="shared" si="46"/>
        <v>230083.56367499998</v>
      </c>
      <c r="X57" s="71">
        <v>1</v>
      </c>
      <c r="Y57" s="41">
        <f t="shared" si="47"/>
        <v>230083.56367499998</v>
      </c>
      <c r="Z57" s="72">
        <v>1</v>
      </c>
      <c r="AA57" s="41">
        <f t="shared" si="43"/>
        <v>230083.56367499998</v>
      </c>
    </row>
    <row r="58" spans="1:27" s="69" customFormat="1" ht="13.5" customHeight="1" x14ac:dyDescent="0.2">
      <c r="B58" s="100" t="s">
        <v>19</v>
      </c>
      <c r="C58" s="167"/>
      <c r="D58" s="74"/>
      <c r="E58" s="74"/>
      <c r="F58" s="74"/>
      <c r="G58" s="168"/>
      <c r="H58" s="168"/>
      <c r="I58" s="167"/>
      <c r="J58" s="167"/>
      <c r="K58" s="107">
        <f>SUM(K40:K57)</f>
        <v>2693370.1391999996</v>
      </c>
      <c r="L58" s="107"/>
      <c r="M58" s="107">
        <f>SUM(M40:M57)</f>
        <v>673342.53479999979</v>
      </c>
      <c r="N58" s="107"/>
      <c r="O58" s="107">
        <f>SUM(O40:O48)</f>
        <v>4424.25</v>
      </c>
      <c r="P58" s="107"/>
      <c r="Q58" s="107">
        <f>SUM(Q40:Q57)</f>
        <v>3539.4</v>
      </c>
      <c r="R58" s="107"/>
      <c r="S58" s="107">
        <f>SUM(S40:S57)</f>
        <v>53091</v>
      </c>
      <c r="T58" s="107"/>
      <c r="U58" s="107">
        <f>SUM(U40:U48)</f>
        <v>0</v>
      </c>
      <c r="V58" s="107">
        <f>SUM(V40:V57)</f>
        <v>336671.2673999999</v>
      </c>
      <c r="W58" s="107">
        <f>SUM(W40:W57)</f>
        <v>3764438.5913999993</v>
      </c>
      <c r="X58" s="84">
        <f>SUM(X40:X57)</f>
        <v>15</v>
      </c>
      <c r="Y58" s="107">
        <f>SUM(Y40:Y57)</f>
        <v>3321444.6328499997</v>
      </c>
      <c r="Z58" s="72"/>
      <c r="AA58" s="28">
        <f>SUM(AA40:AA57)</f>
        <v>3321444.6328499997</v>
      </c>
    </row>
    <row r="59" spans="1:27" s="24" customFormat="1" x14ac:dyDescent="0.2">
      <c r="A59" s="220" t="s">
        <v>425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14"/>
      <c r="AA59" s="214"/>
    </row>
    <row r="60" spans="1:27" s="69" customFormat="1" ht="22.5" customHeight="1" x14ac:dyDescent="0.2">
      <c r="A60" s="69">
        <v>1</v>
      </c>
      <c r="B60" s="99" t="s">
        <v>354</v>
      </c>
      <c r="C60" s="32"/>
      <c r="D60" s="55" t="s">
        <v>230</v>
      </c>
      <c r="E60" s="82">
        <v>4</v>
      </c>
      <c r="F60" s="102"/>
      <c r="G60" s="36" t="s">
        <v>346</v>
      </c>
      <c r="H60" s="102">
        <v>17697</v>
      </c>
      <c r="I60" s="82">
        <v>3.49</v>
      </c>
      <c r="J60" s="49">
        <v>2.34</v>
      </c>
      <c r="K60" s="92">
        <f t="shared" ref="K60" si="48">H60*I60*J60</f>
        <v>144524.32020000002</v>
      </c>
      <c r="L60" s="24">
        <v>25</v>
      </c>
      <c r="M60" s="41">
        <f t="shared" ref="M60" si="49">K60*L60/100</f>
        <v>36131.080050000004</v>
      </c>
      <c r="Q60" s="92"/>
      <c r="U60" s="41"/>
      <c r="V60" s="111">
        <f t="shared" ref="V60" si="50">(K60+M60)*10/100</f>
        <v>18065.540024999998</v>
      </c>
      <c r="W60" s="111">
        <f t="shared" ref="W60" si="51">K60+M60+O60+Q60+S60+U60+V60</f>
        <v>198720.940275</v>
      </c>
      <c r="X60" s="71">
        <v>1</v>
      </c>
      <c r="Y60" s="41">
        <f>W60*X60</f>
        <v>198720.940275</v>
      </c>
      <c r="Z60" s="72">
        <v>1</v>
      </c>
      <c r="AA60" s="41">
        <f>Y60*Z60</f>
        <v>198720.940275</v>
      </c>
    </row>
    <row r="61" spans="1:27" s="69" customFormat="1" ht="13.5" customHeight="1" x14ac:dyDescent="0.2">
      <c r="B61" s="100" t="s">
        <v>19</v>
      </c>
      <c r="C61" s="169"/>
      <c r="D61" s="74"/>
      <c r="E61" s="74"/>
      <c r="F61" s="74"/>
      <c r="G61" s="74"/>
      <c r="H61" s="74"/>
      <c r="I61" s="169"/>
      <c r="J61" s="169"/>
      <c r="K61" s="107">
        <f>SUM(K60)</f>
        <v>144524.32020000002</v>
      </c>
      <c r="L61" s="74"/>
      <c r="M61" s="74">
        <f>SUM(M60:M60)</f>
        <v>36131.080050000004</v>
      </c>
      <c r="N61" s="74"/>
      <c r="O61" s="74">
        <f>SUM(O60:O60)</f>
        <v>0</v>
      </c>
      <c r="P61" s="74"/>
      <c r="Q61" s="74">
        <f>SUM(Q60:Q60)</f>
        <v>0</v>
      </c>
      <c r="R61" s="74"/>
      <c r="S61" s="74">
        <f>SUM(S60:S60)</f>
        <v>0</v>
      </c>
      <c r="T61" s="74"/>
      <c r="U61" s="107">
        <f>SUM(U60:U60)</f>
        <v>0</v>
      </c>
      <c r="V61" s="107">
        <f>SUM(V60:V60)</f>
        <v>18065.540024999998</v>
      </c>
      <c r="W61" s="107">
        <f>SUM(W60:W60)</f>
        <v>198720.940275</v>
      </c>
      <c r="X61" s="84">
        <f>SUM(X60:X60)</f>
        <v>1</v>
      </c>
      <c r="Y61" s="107">
        <f>SUM(Y60:Y60)</f>
        <v>198720.940275</v>
      </c>
      <c r="Z61" s="107"/>
      <c r="AA61" s="28">
        <f>SUM(AA60)</f>
        <v>198720.940275</v>
      </c>
    </row>
    <row r="62" spans="1:27" s="24" customFormat="1" x14ac:dyDescent="0.2">
      <c r="A62" s="220" t="s">
        <v>202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138"/>
      <c r="AA62" s="138"/>
    </row>
    <row r="63" spans="1:27" s="69" customFormat="1" ht="13.5" customHeight="1" x14ac:dyDescent="0.2">
      <c r="A63" s="69">
        <v>1</v>
      </c>
      <c r="B63" s="98" t="s">
        <v>347</v>
      </c>
      <c r="C63" s="32"/>
      <c r="D63" s="59" t="s">
        <v>230</v>
      </c>
      <c r="E63" s="59">
        <v>4</v>
      </c>
      <c r="F63" s="59"/>
      <c r="G63" s="36" t="s">
        <v>528</v>
      </c>
      <c r="H63" s="65">
        <v>17697</v>
      </c>
      <c r="I63" s="32" t="s">
        <v>307</v>
      </c>
      <c r="J63" s="49">
        <v>2.34</v>
      </c>
      <c r="K63" s="92">
        <f t="shared" ref="K63" si="52">H63*I63*J63</f>
        <v>154462.95539999998</v>
      </c>
      <c r="L63" s="24">
        <v>25</v>
      </c>
      <c r="M63" s="41">
        <f t="shared" ref="M63" si="53">K63*L63/100</f>
        <v>38615.738849999994</v>
      </c>
      <c r="Q63" s="92"/>
      <c r="U63" s="41"/>
      <c r="V63" s="111">
        <f t="shared" ref="V63" si="54">(K63+M63)*10/100</f>
        <v>19307.869424999997</v>
      </c>
      <c r="W63" s="111">
        <f t="shared" ref="W63" si="55">K63+M63+O63+Q63+S63+U63+V63</f>
        <v>212386.56367499998</v>
      </c>
      <c r="X63" s="71">
        <v>1</v>
      </c>
      <c r="Y63" s="41">
        <f>W63*X63</f>
        <v>212386.56367499998</v>
      </c>
      <c r="Z63" s="72">
        <v>1</v>
      </c>
      <c r="AA63" s="41">
        <f>Y63*Z63</f>
        <v>212386.56367499998</v>
      </c>
    </row>
    <row r="64" spans="1:27" s="69" customFormat="1" ht="13.5" customHeight="1" x14ac:dyDescent="0.2">
      <c r="B64" s="100" t="s">
        <v>19</v>
      </c>
      <c r="C64" s="169"/>
      <c r="D64" s="74"/>
      <c r="E64" s="74"/>
      <c r="F64" s="74"/>
      <c r="G64" s="74"/>
      <c r="H64" s="74"/>
      <c r="I64" s="169"/>
      <c r="J64" s="169"/>
      <c r="K64" s="107">
        <f>SUM(K63)</f>
        <v>154462.95539999998</v>
      </c>
      <c r="L64" s="74"/>
      <c r="M64" s="74">
        <f>SUM(M63:M63)</f>
        <v>38615.738849999994</v>
      </c>
      <c r="N64" s="74"/>
      <c r="O64" s="74">
        <f>SUM(O63:O63)</f>
        <v>0</v>
      </c>
      <c r="P64" s="74"/>
      <c r="Q64" s="74">
        <f>SUM(Q63:Q63)</f>
        <v>0</v>
      </c>
      <c r="R64" s="74"/>
      <c r="S64" s="74">
        <f>SUM(S63:S63)</f>
        <v>0</v>
      </c>
      <c r="T64" s="74"/>
      <c r="U64" s="107">
        <f>SUM(U63:U63)</f>
        <v>0</v>
      </c>
      <c r="V64" s="107">
        <f>SUM(V63:V63)</f>
        <v>19307.869424999997</v>
      </c>
      <c r="W64" s="107">
        <f>SUM(W63:W63)</f>
        <v>212386.56367499998</v>
      </c>
      <c r="X64" s="84">
        <f>SUM(X63:X63)</f>
        <v>1</v>
      </c>
      <c r="Y64" s="107">
        <f>SUM(Y63:Y63)</f>
        <v>212386.56367499998</v>
      </c>
      <c r="Z64" s="107"/>
      <c r="AA64" s="28">
        <f>SUM(AA63)</f>
        <v>212386.56367499998</v>
      </c>
    </row>
    <row r="65" spans="1:27" s="24" customFormat="1" x14ac:dyDescent="0.2">
      <c r="A65" s="220" t="s">
        <v>158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138"/>
      <c r="AA65" s="138"/>
    </row>
    <row r="66" spans="1:27" s="24" customFormat="1" ht="24.75" customHeight="1" x14ac:dyDescent="0.2">
      <c r="A66" s="24">
        <v>1</v>
      </c>
      <c r="B66" s="98" t="s">
        <v>245</v>
      </c>
      <c r="C66" s="32"/>
      <c r="D66" s="59" t="s">
        <v>230</v>
      </c>
      <c r="E66" s="59">
        <v>4</v>
      </c>
      <c r="F66" s="59"/>
      <c r="G66" s="36" t="s">
        <v>346</v>
      </c>
      <c r="H66" s="65">
        <v>17697</v>
      </c>
      <c r="I66" s="32" t="s">
        <v>307</v>
      </c>
      <c r="J66" s="49">
        <v>2.34</v>
      </c>
      <c r="K66" s="92">
        <f t="shared" ref="K66:K70" si="56">H66*I66*J66</f>
        <v>154462.95539999998</v>
      </c>
      <c r="L66" s="24">
        <v>25</v>
      </c>
      <c r="M66" s="41">
        <f t="shared" ref="M66" si="57">K66*L66/100</f>
        <v>38615.738849999994</v>
      </c>
      <c r="U66" s="41">
        <f>T66*8712/100</f>
        <v>0</v>
      </c>
      <c r="V66" s="41">
        <f t="shared" ref="V66" si="58">(K66+M66)*10/100</f>
        <v>19307.869424999997</v>
      </c>
      <c r="W66" s="41">
        <f t="shared" ref="W66" si="59">K66+M66+O66+Q66+S66+U66+V66</f>
        <v>212386.56367499998</v>
      </c>
      <c r="X66" s="40">
        <v>1</v>
      </c>
      <c r="Y66" s="41">
        <f>W66*X66</f>
        <v>212386.56367499998</v>
      </c>
      <c r="Z66" s="72">
        <v>1</v>
      </c>
      <c r="AA66" s="41">
        <f>Y66*Z66</f>
        <v>212386.56367499998</v>
      </c>
    </row>
    <row r="67" spans="1:27" s="65" customFormat="1" x14ac:dyDescent="0.2">
      <c r="A67" s="65">
        <v>2</v>
      </c>
      <c r="B67" s="98" t="s">
        <v>245</v>
      </c>
      <c r="C67" s="49" t="s">
        <v>290</v>
      </c>
      <c r="D67" s="59" t="s">
        <v>230</v>
      </c>
      <c r="E67" s="59">
        <v>2</v>
      </c>
      <c r="G67" s="36" t="s">
        <v>451</v>
      </c>
      <c r="H67" s="65">
        <v>17697</v>
      </c>
      <c r="I67" s="49">
        <v>4.12</v>
      </c>
      <c r="J67" s="49">
        <v>2.34</v>
      </c>
      <c r="K67" s="92">
        <f t="shared" si="56"/>
        <v>170613.23759999999</v>
      </c>
      <c r="L67" s="69">
        <v>25</v>
      </c>
      <c r="M67" s="92">
        <f>K67*L67/100</f>
        <v>42653.309399999998</v>
      </c>
      <c r="P67" s="65">
        <v>0</v>
      </c>
      <c r="Q67" s="68">
        <f>H67*P67/100</f>
        <v>0</v>
      </c>
      <c r="R67" s="68">
        <v>0</v>
      </c>
      <c r="S67" s="68">
        <f t="shared" ref="S67:S69" si="60">H67*R67/100</f>
        <v>0</v>
      </c>
      <c r="T67" s="69"/>
      <c r="U67" s="41"/>
      <c r="V67" s="41">
        <f>(K67+M67)/10</f>
        <v>21326.654699999999</v>
      </c>
      <c r="W67" s="119">
        <f>K67+M67+O67+Q67+S67+U67+V67</f>
        <v>234593.20169999998</v>
      </c>
      <c r="X67" s="120">
        <v>1</v>
      </c>
      <c r="Y67" s="121">
        <f>W67*X67</f>
        <v>234593.20169999998</v>
      </c>
      <c r="Z67" s="72">
        <v>1</v>
      </c>
      <c r="AA67" s="41">
        <f>Y67*Z67</f>
        <v>234593.20169999998</v>
      </c>
    </row>
    <row r="68" spans="1:27" s="65" customFormat="1" x14ac:dyDescent="0.2">
      <c r="A68" s="24">
        <v>3</v>
      </c>
      <c r="B68" s="98" t="s">
        <v>245</v>
      </c>
      <c r="C68" s="49"/>
      <c r="D68" s="59" t="s">
        <v>230</v>
      </c>
      <c r="E68" s="59">
        <v>4</v>
      </c>
      <c r="G68" s="36" t="s">
        <v>452</v>
      </c>
      <c r="H68" s="65">
        <v>17697</v>
      </c>
      <c r="I68" s="49">
        <v>3.65</v>
      </c>
      <c r="J68" s="49">
        <v>2.34</v>
      </c>
      <c r="K68" s="92">
        <f t="shared" si="56"/>
        <v>151150.07699999999</v>
      </c>
      <c r="L68" s="69">
        <v>25</v>
      </c>
      <c r="M68" s="92">
        <f>K68*L68/100</f>
        <v>37787.519249999998</v>
      </c>
      <c r="P68" s="65">
        <v>0</v>
      </c>
      <c r="Q68" s="68">
        <f t="shared" ref="Q68:Q69" si="61">H68*P68/100</f>
        <v>0</v>
      </c>
      <c r="R68" s="68">
        <v>0</v>
      </c>
      <c r="S68" s="68">
        <f t="shared" si="60"/>
        <v>0</v>
      </c>
      <c r="U68" s="41"/>
      <c r="V68" s="41">
        <f t="shared" ref="V68:V70" si="62">(K68+M68)/10</f>
        <v>18893.759624999999</v>
      </c>
      <c r="W68" s="119">
        <f t="shared" ref="W68:W70" si="63">K68+M68+O68+Q68+S68+U68+V68</f>
        <v>207831.35587500001</v>
      </c>
      <c r="X68" s="71">
        <v>0.75</v>
      </c>
      <c r="Y68" s="121">
        <f t="shared" ref="Y68:Y70" si="64">W68*X68</f>
        <v>155873.51690625001</v>
      </c>
      <c r="Z68" s="72">
        <v>1</v>
      </c>
      <c r="AA68" s="41">
        <f>Y68*Z68</f>
        <v>155873.51690625001</v>
      </c>
    </row>
    <row r="69" spans="1:27" s="65" customFormat="1" x14ac:dyDescent="0.2">
      <c r="A69" s="65">
        <v>4</v>
      </c>
      <c r="B69" s="98" t="s">
        <v>245</v>
      </c>
      <c r="C69" s="49"/>
      <c r="D69" s="59" t="s">
        <v>230</v>
      </c>
      <c r="E69" s="59">
        <v>4</v>
      </c>
      <c r="G69" s="36" t="s">
        <v>381</v>
      </c>
      <c r="H69" s="65">
        <v>17697</v>
      </c>
      <c r="I69" s="49">
        <v>3.73</v>
      </c>
      <c r="J69" s="49">
        <v>2.34</v>
      </c>
      <c r="K69" s="92">
        <f t="shared" si="56"/>
        <v>154462.95539999998</v>
      </c>
      <c r="L69" s="69">
        <v>25</v>
      </c>
      <c r="M69" s="92">
        <f>K69*L69/100</f>
        <v>38615.738849999994</v>
      </c>
      <c r="P69" s="65">
        <v>0</v>
      </c>
      <c r="Q69" s="68">
        <f t="shared" si="61"/>
        <v>0</v>
      </c>
      <c r="R69" s="68">
        <v>0</v>
      </c>
      <c r="S69" s="68">
        <f t="shared" si="60"/>
        <v>0</v>
      </c>
      <c r="U69" s="41"/>
      <c r="V69" s="41">
        <f t="shared" si="62"/>
        <v>19307.869424999997</v>
      </c>
      <c r="W69" s="119">
        <f t="shared" si="63"/>
        <v>212386.56367499998</v>
      </c>
      <c r="X69" s="71">
        <v>1</v>
      </c>
      <c r="Y69" s="121">
        <f t="shared" si="64"/>
        <v>212386.56367499998</v>
      </c>
      <c r="Z69" s="72">
        <v>1</v>
      </c>
      <c r="AA69" s="41">
        <f>Y69*Z69</f>
        <v>212386.56367499998</v>
      </c>
    </row>
    <row r="70" spans="1:27" s="65" customFormat="1" x14ac:dyDescent="0.2">
      <c r="A70" s="24">
        <v>5</v>
      </c>
      <c r="B70" s="98" t="s">
        <v>245</v>
      </c>
      <c r="C70" s="49"/>
      <c r="D70" s="59" t="s">
        <v>230</v>
      </c>
      <c r="E70" s="59">
        <v>4</v>
      </c>
      <c r="G70" s="36" t="s">
        <v>529</v>
      </c>
      <c r="H70" s="65">
        <v>17697</v>
      </c>
      <c r="I70" s="49">
        <v>3.69</v>
      </c>
      <c r="J70" s="49">
        <v>2.34</v>
      </c>
      <c r="K70" s="92">
        <f t="shared" si="56"/>
        <v>152806.51619999998</v>
      </c>
      <c r="L70" s="69">
        <v>25</v>
      </c>
      <c r="M70" s="92">
        <f>K70*L70/100</f>
        <v>38201.629049999996</v>
      </c>
      <c r="P70" s="65">
        <v>0</v>
      </c>
      <c r="Q70" s="68">
        <f>H70*P70/100</f>
        <v>0</v>
      </c>
      <c r="R70" s="68">
        <v>0</v>
      </c>
      <c r="S70" s="68">
        <f>H70*R70/100</f>
        <v>0</v>
      </c>
      <c r="U70" s="41"/>
      <c r="V70" s="41">
        <f t="shared" si="62"/>
        <v>19100.814524999998</v>
      </c>
      <c r="W70" s="119">
        <f t="shared" si="63"/>
        <v>210108.95977499997</v>
      </c>
      <c r="X70" s="71">
        <v>1</v>
      </c>
      <c r="Y70" s="121">
        <f t="shared" si="64"/>
        <v>210108.95977499997</v>
      </c>
      <c r="Z70" s="72">
        <v>1</v>
      </c>
      <c r="AA70" s="41">
        <f>Y70*Z70</f>
        <v>210108.95977499997</v>
      </c>
    </row>
    <row r="71" spans="1:27" s="24" customFormat="1" ht="13.5" customHeight="1" x14ac:dyDescent="0.2">
      <c r="A71" s="81"/>
      <c r="B71" s="100" t="s">
        <v>19</v>
      </c>
      <c r="C71" s="78"/>
      <c r="D71" s="81"/>
      <c r="E71" s="81"/>
      <c r="F71" s="81"/>
      <c r="G71" s="114"/>
      <c r="H71" s="126"/>
      <c r="I71" s="78"/>
      <c r="J71" s="78"/>
      <c r="K71" s="28">
        <f>SUM(K66:K70)</f>
        <v>783495.74159999983</v>
      </c>
      <c r="L71" s="28"/>
      <c r="M71" s="28">
        <f>SUM(M66:M70)</f>
        <v>195873.93539999996</v>
      </c>
      <c r="N71" s="28"/>
      <c r="O71" s="28">
        <f>SUM(O66:O66)</f>
        <v>0</v>
      </c>
      <c r="P71" s="28"/>
      <c r="Q71" s="28">
        <f>SUM(Q66:Q66)</f>
        <v>0</v>
      </c>
      <c r="R71" s="28"/>
      <c r="S71" s="28">
        <f>SUM(S66:S66)</f>
        <v>0</v>
      </c>
      <c r="T71" s="28"/>
      <c r="U71" s="28">
        <f t="shared" ref="U71" si="65">SUM(U66:U66)</f>
        <v>0</v>
      </c>
      <c r="V71" s="28">
        <f>SUM(V66:V70)</f>
        <v>97936.967699999979</v>
      </c>
      <c r="W71" s="28">
        <f>SUM(W66:W70)</f>
        <v>1077306.6446999998</v>
      </c>
      <c r="X71" s="29">
        <f>SUM(X66:X70)</f>
        <v>4.75</v>
      </c>
      <c r="Y71" s="28">
        <f>SUM(Y66:Y70)</f>
        <v>1025348.80573125</v>
      </c>
      <c r="Z71" s="72"/>
      <c r="AA71" s="28">
        <f>SUM(AA66:AA70)</f>
        <v>1025348.80573125</v>
      </c>
    </row>
    <row r="72" spans="1:27" s="24" customFormat="1" x14ac:dyDescent="0.2">
      <c r="A72" s="220" t="s">
        <v>228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138"/>
      <c r="AA72" s="138"/>
    </row>
    <row r="73" spans="1:27" s="24" customFormat="1" ht="23.25" customHeight="1" x14ac:dyDescent="0.2">
      <c r="A73" s="24">
        <v>1</v>
      </c>
      <c r="B73" s="98" t="s">
        <v>104</v>
      </c>
      <c r="C73" s="32"/>
      <c r="D73" s="49" t="s">
        <v>230</v>
      </c>
      <c r="E73" s="49">
        <v>4</v>
      </c>
      <c r="F73" s="49"/>
      <c r="G73" s="36" t="s">
        <v>490</v>
      </c>
      <c r="H73" s="65">
        <v>17697</v>
      </c>
      <c r="I73" s="49">
        <v>3.65</v>
      </c>
      <c r="J73" s="49">
        <v>2.34</v>
      </c>
      <c r="K73" s="92">
        <f t="shared" ref="K73" si="66">H73*I73*J73</f>
        <v>151150.07699999999</v>
      </c>
      <c r="L73" s="24">
        <v>25</v>
      </c>
      <c r="M73" s="41">
        <f t="shared" ref="M73" si="67">K73*L73/100</f>
        <v>37787.519249999998</v>
      </c>
      <c r="P73" s="24">
        <v>22</v>
      </c>
      <c r="Q73" s="24">
        <f>H73*P73/100</f>
        <v>3893.34</v>
      </c>
      <c r="U73" s="41">
        <f>T73*8712/100</f>
        <v>0</v>
      </c>
      <c r="V73" s="41">
        <f t="shared" ref="V73" si="68">(K73+M73)*10/100</f>
        <v>18893.759624999999</v>
      </c>
      <c r="W73" s="41">
        <f t="shared" ref="W73" si="69">K73+M73+O73+Q73+S73+U73+V73</f>
        <v>211724.695875</v>
      </c>
      <c r="X73" s="40">
        <v>0.5</v>
      </c>
      <c r="Y73" s="41">
        <f>W73*X73</f>
        <v>105862.3479375</v>
      </c>
      <c r="Z73" s="72">
        <v>1</v>
      </c>
      <c r="AA73" s="41">
        <f>Y73*Z73</f>
        <v>105862.3479375</v>
      </c>
    </row>
    <row r="74" spans="1:27" s="24" customFormat="1" ht="13.5" customHeight="1" x14ac:dyDescent="0.2">
      <c r="A74" s="81"/>
      <c r="B74" s="100" t="s">
        <v>19</v>
      </c>
      <c r="C74" s="78"/>
      <c r="D74" s="81"/>
      <c r="E74" s="81"/>
      <c r="F74" s="81"/>
      <c r="G74" s="114"/>
      <c r="H74" s="126"/>
      <c r="I74" s="78"/>
      <c r="J74" s="78"/>
      <c r="K74" s="28">
        <f>SUM(K73)</f>
        <v>151150.07699999999</v>
      </c>
      <c r="L74" s="28"/>
      <c r="M74" s="28">
        <f>SUM(M73:M73)</f>
        <v>37787.519249999998</v>
      </c>
      <c r="N74" s="28"/>
      <c r="O74" s="28">
        <f>SUM(O73:O73)</f>
        <v>0</v>
      </c>
      <c r="P74" s="28"/>
      <c r="Q74" s="28">
        <f>SUM(Q73:Q73)</f>
        <v>3893.34</v>
      </c>
      <c r="R74" s="28"/>
      <c r="S74" s="28">
        <f>SUM(S73:S73)</f>
        <v>0</v>
      </c>
      <c r="T74" s="28"/>
      <c r="U74" s="28">
        <f t="shared" ref="U74:Y74" si="70">SUM(U73:U73)</f>
        <v>0</v>
      </c>
      <c r="V74" s="28">
        <f t="shared" si="70"/>
        <v>18893.759624999999</v>
      </c>
      <c r="W74" s="28">
        <f t="shared" si="70"/>
        <v>211724.695875</v>
      </c>
      <c r="X74" s="29">
        <f t="shared" si="70"/>
        <v>0.5</v>
      </c>
      <c r="Y74" s="28">
        <f t="shared" si="70"/>
        <v>105862.3479375</v>
      </c>
      <c r="Z74" s="72"/>
      <c r="AA74" s="28">
        <f>SUM(AA73)</f>
        <v>105862.3479375</v>
      </c>
    </row>
    <row r="75" spans="1:27" s="24" customFormat="1" x14ac:dyDescent="0.2">
      <c r="A75" s="220" t="s">
        <v>159</v>
      </c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138"/>
      <c r="AA75" s="138"/>
    </row>
    <row r="76" spans="1:27" s="69" customFormat="1" ht="13.5" customHeight="1" x14ac:dyDescent="0.2">
      <c r="A76" s="69">
        <v>1</v>
      </c>
      <c r="B76" s="98" t="s">
        <v>203</v>
      </c>
      <c r="C76" s="82"/>
      <c r="D76" s="49" t="s">
        <v>230</v>
      </c>
      <c r="E76" s="49">
        <v>4</v>
      </c>
      <c r="F76" s="49"/>
      <c r="G76" s="36" t="s">
        <v>440</v>
      </c>
      <c r="H76" s="65">
        <v>17697</v>
      </c>
      <c r="I76" s="32" t="s">
        <v>317</v>
      </c>
      <c r="J76" s="49">
        <v>2.34</v>
      </c>
      <c r="K76" s="92">
        <f>H76*I76*J76</f>
        <v>144524.32020000002</v>
      </c>
      <c r="L76" s="24">
        <v>25</v>
      </c>
      <c r="M76" s="41">
        <f t="shared" ref="M76" si="71">K76*L76/100</f>
        <v>36131.080050000004</v>
      </c>
      <c r="T76" s="92"/>
      <c r="U76" s="89">
        <f>T76*H76/100</f>
        <v>0</v>
      </c>
      <c r="V76" s="111">
        <f t="shared" ref="V76" si="72">(K76+M76)*10/100</f>
        <v>18065.540024999998</v>
      </c>
      <c r="W76" s="111">
        <f t="shared" ref="W76" si="73">K76+M76+O76+Q76+S76+U76+V76</f>
        <v>198720.940275</v>
      </c>
      <c r="X76" s="71">
        <v>1</v>
      </c>
      <c r="Y76" s="41">
        <f>W76*X76</f>
        <v>198720.940275</v>
      </c>
      <c r="Z76" s="72">
        <v>1</v>
      </c>
      <c r="AA76" s="41">
        <f>Y76*Z76</f>
        <v>198720.940275</v>
      </c>
    </row>
    <row r="77" spans="1:27" s="24" customFormat="1" ht="13.5" customHeight="1" x14ac:dyDescent="0.2">
      <c r="A77" s="81"/>
      <c r="B77" s="100" t="s">
        <v>19</v>
      </c>
      <c r="C77" s="78"/>
      <c r="D77" s="81"/>
      <c r="E77" s="81"/>
      <c r="F77" s="81"/>
      <c r="G77" s="114"/>
      <c r="H77" s="126"/>
      <c r="I77" s="78"/>
      <c r="J77" s="78"/>
      <c r="K77" s="28">
        <f>SUM(K76)</f>
        <v>144524.32020000002</v>
      </c>
      <c r="L77" s="28"/>
      <c r="M77" s="28">
        <f>SUM(M76:M76)</f>
        <v>36131.080050000004</v>
      </c>
      <c r="N77" s="28"/>
      <c r="O77" s="28">
        <f>SUM(O76:O76)</f>
        <v>0</v>
      </c>
      <c r="P77" s="28"/>
      <c r="Q77" s="28">
        <f>SUM(Q76:Q76)</f>
        <v>0</v>
      </c>
      <c r="R77" s="28"/>
      <c r="S77" s="28">
        <f>SUM(S76:S76)</f>
        <v>0</v>
      </c>
      <c r="T77" s="28"/>
      <c r="U77" s="28">
        <f>SUM(U76:U76)</f>
        <v>0</v>
      </c>
      <c r="V77" s="28">
        <f>SUM(V76:V76)</f>
        <v>18065.540024999998</v>
      </c>
      <c r="W77" s="28">
        <f>SUM(W76:W76)</f>
        <v>198720.940275</v>
      </c>
      <c r="X77" s="29">
        <f>SUM(X76:X76)</f>
        <v>1</v>
      </c>
      <c r="Y77" s="28">
        <f>SUM(Y76:Y76)</f>
        <v>198720.940275</v>
      </c>
      <c r="Z77" s="72"/>
      <c r="AA77" s="28">
        <f>SUM(AA76)</f>
        <v>198720.940275</v>
      </c>
    </row>
    <row r="78" spans="1:27" s="24" customFormat="1" x14ac:dyDescent="0.2">
      <c r="A78" s="220" t="s">
        <v>160</v>
      </c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138"/>
      <c r="AA78" s="138"/>
    </row>
    <row r="79" spans="1:27" s="69" customFormat="1" ht="13.5" customHeight="1" x14ac:dyDescent="0.2">
      <c r="A79" s="69">
        <v>1</v>
      </c>
      <c r="B79" s="98" t="s">
        <v>165</v>
      </c>
      <c r="C79" s="32"/>
      <c r="D79" s="59" t="s">
        <v>233</v>
      </c>
      <c r="E79" s="59">
        <v>4</v>
      </c>
      <c r="F79" s="59"/>
      <c r="G79" s="36" t="s">
        <v>442</v>
      </c>
      <c r="H79" s="65">
        <v>17697</v>
      </c>
      <c r="I79" s="32" t="s">
        <v>391</v>
      </c>
      <c r="J79" s="49">
        <v>2.34</v>
      </c>
      <c r="K79" s="92">
        <f t="shared" ref="K79:K81" si="74">H79*I79*J79</f>
        <v>173512.0062</v>
      </c>
      <c r="L79" s="24">
        <v>25</v>
      </c>
      <c r="M79" s="41">
        <f t="shared" ref="M79:M81" si="75">K79*L79/100</f>
        <v>43378.001550000001</v>
      </c>
      <c r="N79" s="92">
        <v>30</v>
      </c>
      <c r="O79" s="89">
        <f>H79*N79/100</f>
        <v>5309.1</v>
      </c>
      <c r="U79" s="41">
        <f>T79*H79/100</f>
        <v>0</v>
      </c>
      <c r="V79" s="111">
        <f t="shared" ref="V79" si="76">(K79+M79)*10/100</f>
        <v>21689.000774999997</v>
      </c>
      <c r="W79" s="111">
        <f t="shared" ref="W79" si="77">K79+M79+O79+Q79+S79+U79+V79</f>
        <v>243888.10852499999</v>
      </c>
      <c r="X79" s="71">
        <v>1</v>
      </c>
      <c r="Y79" s="41">
        <f>W79*X79</f>
        <v>243888.10852499999</v>
      </c>
      <c r="Z79" s="72">
        <v>1</v>
      </c>
      <c r="AA79" s="41">
        <f>Y79*Z79</f>
        <v>243888.10852499999</v>
      </c>
    </row>
    <row r="80" spans="1:27" s="69" customFormat="1" ht="13.5" customHeight="1" x14ac:dyDescent="0.2">
      <c r="A80" s="69">
        <v>2</v>
      </c>
      <c r="B80" s="98" t="s">
        <v>166</v>
      </c>
      <c r="C80" s="32"/>
      <c r="D80" s="59" t="s">
        <v>230</v>
      </c>
      <c r="E80" s="59">
        <v>4</v>
      </c>
      <c r="F80" s="59"/>
      <c r="G80" s="36" t="s">
        <v>438</v>
      </c>
      <c r="H80" s="65">
        <v>17697</v>
      </c>
      <c r="I80" s="32" t="s">
        <v>307</v>
      </c>
      <c r="J80" s="49">
        <v>2.34</v>
      </c>
      <c r="K80" s="92">
        <f t="shared" si="74"/>
        <v>154462.95539999998</v>
      </c>
      <c r="L80" s="24">
        <v>25</v>
      </c>
      <c r="M80" s="41">
        <f t="shared" si="75"/>
        <v>38615.738849999994</v>
      </c>
      <c r="Q80" s="92"/>
      <c r="U80" s="41">
        <f>T80*H80/100</f>
        <v>0</v>
      </c>
      <c r="V80" s="111">
        <f t="shared" ref="V80:V81" si="78">(K80+M80)*10/100</f>
        <v>19307.869424999997</v>
      </c>
      <c r="W80" s="111">
        <f t="shared" ref="W80:W81" si="79">K80+M80+O80+Q80+S80+U80+V80</f>
        <v>212386.56367499998</v>
      </c>
      <c r="X80" s="71">
        <v>1</v>
      </c>
      <c r="Y80" s="41">
        <f>W80*X80</f>
        <v>212386.56367499998</v>
      </c>
      <c r="Z80" s="72">
        <v>1</v>
      </c>
      <c r="AA80" s="41">
        <f>Y80*Z80</f>
        <v>212386.56367499998</v>
      </c>
    </row>
    <row r="81" spans="1:27" s="69" customFormat="1" ht="13.5" customHeight="1" x14ac:dyDescent="0.2">
      <c r="A81" s="69">
        <v>3</v>
      </c>
      <c r="B81" s="98" t="s">
        <v>167</v>
      </c>
      <c r="C81" s="32"/>
      <c r="D81" s="49" t="s">
        <v>230</v>
      </c>
      <c r="E81" s="49">
        <v>4</v>
      </c>
      <c r="F81" s="49"/>
      <c r="G81" s="36" t="s">
        <v>496</v>
      </c>
      <c r="H81" s="65">
        <v>17697</v>
      </c>
      <c r="I81" s="49">
        <v>3.73</v>
      </c>
      <c r="J81" s="49">
        <v>2.34</v>
      </c>
      <c r="K81" s="92">
        <f t="shared" si="74"/>
        <v>154462.95539999998</v>
      </c>
      <c r="L81" s="24">
        <v>25</v>
      </c>
      <c r="M81" s="41">
        <f t="shared" si="75"/>
        <v>38615.738849999994</v>
      </c>
      <c r="Q81" s="92"/>
      <c r="U81" s="41"/>
      <c r="V81" s="111">
        <f t="shared" si="78"/>
        <v>19307.869424999997</v>
      </c>
      <c r="W81" s="111">
        <f t="shared" si="79"/>
        <v>212386.56367499998</v>
      </c>
      <c r="X81" s="71">
        <v>0.25</v>
      </c>
      <c r="Y81" s="41">
        <f>W81*X81</f>
        <v>53096.640918749996</v>
      </c>
      <c r="Z81" s="72">
        <v>1</v>
      </c>
      <c r="AA81" s="41">
        <f>Y81*Z81</f>
        <v>53096.640918749996</v>
      </c>
    </row>
    <row r="82" spans="1:27" s="69" customFormat="1" ht="13.5" customHeight="1" x14ac:dyDescent="0.2">
      <c r="B82" s="100" t="s">
        <v>19</v>
      </c>
      <c r="C82" s="75"/>
      <c r="D82" s="74"/>
      <c r="E82" s="74"/>
      <c r="F82" s="74"/>
      <c r="G82" s="114"/>
      <c r="H82" s="114"/>
      <c r="I82" s="75"/>
      <c r="J82" s="75"/>
      <c r="K82" s="107">
        <f>SUM(K79:K81)</f>
        <v>482437.91699999996</v>
      </c>
      <c r="L82" s="74"/>
      <c r="M82" s="74">
        <f>SUM(M79:M81)</f>
        <v>120609.47924999999</v>
      </c>
      <c r="N82" s="74"/>
      <c r="O82" s="107">
        <f>SUM(O79:O81)</f>
        <v>5309.1</v>
      </c>
      <c r="P82" s="74"/>
      <c r="Q82" s="107">
        <f>SUM(Q79:Q81)</f>
        <v>0</v>
      </c>
      <c r="S82" s="107">
        <f>SUM(S79:S81)</f>
        <v>0</v>
      </c>
      <c r="T82" s="74"/>
      <c r="U82" s="107">
        <f>SUM(U79:U81)</f>
        <v>0</v>
      </c>
      <c r="V82" s="107">
        <f>SUM(V79:V81)</f>
        <v>60304.739624999987</v>
      </c>
      <c r="W82" s="107">
        <f>SUM(W79:W81)</f>
        <v>668661.23587500001</v>
      </c>
      <c r="X82" s="84">
        <f>SUM(X79:X81)</f>
        <v>2.25</v>
      </c>
      <c r="Y82" s="107">
        <f>SUM(Y79:Y81)</f>
        <v>509371.31311875</v>
      </c>
      <c r="Z82" s="72"/>
      <c r="AA82" s="28">
        <f>SUM(AA79:AA81)</f>
        <v>509371.31311875</v>
      </c>
    </row>
    <row r="83" spans="1:27" s="24" customFormat="1" ht="13.5" customHeight="1" x14ac:dyDescent="0.2">
      <c r="B83" s="217" t="s">
        <v>142</v>
      </c>
      <c r="C83" s="27"/>
      <c r="G83" s="36"/>
      <c r="H83" s="26"/>
      <c r="I83" s="27"/>
      <c r="J83" s="27"/>
      <c r="K83" s="96">
        <f>K58+K64+K71+K74+K77+K82+K61</f>
        <v>4553965.4705999997</v>
      </c>
      <c r="L83" s="96">
        <f t="shared" ref="L83:AA83" si="80">L58+L64+L71+L74+L77+L82+L61</f>
        <v>0</v>
      </c>
      <c r="M83" s="96">
        <f t="shared" si="80"/>
        <v>1138491.3676499997</v>
      </c>
      <c r="N83" s="96">
        <f t="shared" si="80"/>
        <v>0</v>
      </c>
      <c r="O83" s="96">
        <f t="shared" si="80"/>
        <v>9733.35</v>
      </c>
      <c r="P83" s="96">
        <f t="shared" si="80"/>
        <v>0</v>
      </c>
      <c r="Q83" s="96">
        <f t="shared" si="80"/>
        <v>7432.74</v>
      </c>
      <c r="R83" s="96">
        <f t="shared" si="80"/>
        <v>0</v>
      </c>
      <c r="S83" s="96">
        <f t="shared" si="80"/>
        <v>53091</v>
      </c>
      <c r="T83" s="96">
        <f t="shared" si="80"/>
        <v>0</v>
      </c>
      <c r="U83" s="96">
        <f t="shared" si="80"/>
        <v>0</v>
      </c>
      <c r="V83" s="96">
        <f t="shared" si="80"/>
        <v>569245.68382499984</v>
      </c>
      <c r="W83" s="96">
        <f t="shared" si="80"/>
        <v>6331959.6120750001</v>
      </c>
      <c r="X83" s="97">
        <f t="shared" si="80"/>
        <v>25.5</v>
      </c>
      <c r="Y83" s="96">
        <f t="shared" si="80"/>
        <v>5571855.5438625012</v>
      </c>
      <c r="Z83" s="96"/>
      <c r="AA83" s="96">
        <f t="shared" si="80"/>
        <v>5571855.5438625012</v>
      </c>
    </row>
    <row r="84" spans="1:27" s="24" customFormat="1" ht="18.75" customHeight="1" x14ac:dyDescent="0.2">
      <c r="B84" s="37"/>
      <c r="C84" s="27"/>
      <c r="G84" s="36"/>
      <c r="H84" s="26"/>
      <c r="I84" s="27"/>
      <c r="J84" s="27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9"/>
      <c r="Y84" s="28"/>
      <c r="Z84" s="28"/>
      <c r="AA84" s="28"/>
    </row>
    <row r="85" spans="1:27" s="65" customFormat="1" ht="18.75" customHeight="1" x14ac:dyDescent="0.2">
      <c r="A85" s="223" t="s">
        <v>125</v>
      </c>
      <c r="B85" s="223"/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139"/>
      <c r="AA85" s="139"/>
    </row>
    <row r="86" spans="1:27" s="24" customFormat="1" x14ac:dyDescent="0.2">
      <c r="A86" s="237" t="s">
        <v>320</v>
      </c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144"/>
      <c r="AA86" s="144"/>
    </row>
    <row r="87" spans="1:27" s="69" customFormat="1" ht="13.5" customHeight="1" x14ac:dyDescent="0.2">
      <c r="A87" s="65"/>
      <c r="B87" s="122" t="s">
        <v>168</v>
      </c>
      <c r="C87" s="49"/>
      <c r="F87" s="69">
        <v>4</v>
      </c>
      <c r="G87" s="36"/>
      <c r="H87" s="26" t="s">
        <v>43</v>
      </c>
      <c r="I87" s="80">
        <v>2.9</v>
      </c>
      <c r="J87" s="80">
        <v>1.86</v>
      </c>
      <c r="K87" s="92">
        <f t="shared" ref="K87:K103" si="81">H87*I87*J87</f>
        <v>95457.618000000002</v>
      </c>
      <c r="Q87" s="104"/>
      <c r="V87" s="41">
        <f>(K87+M87)/10</f>
        <v>9545.7618000000002</v>
      </c>
      <c r="W87" s="41">
        <f t="shared" ref="W87:W103" si="82">K87+M87+O87+Q87+S87+U87+V87</f>
        <v>105003.3798</v>
      </c>
      <c r="X87" s="71">
        <v>0.75</v>
      </c>
      <c r="Y87" s="41">
        <f t="shared" ref="Y87:Y103" si="83">W87*X87</f>
        <v>78752.534849999996</v>
      </c>
      <c r="Z87" s="72">
        <v>1</v>
      </c>
      <c r="AA87" s="41">
        <f t="shared" ref="AA87:AA103" si="84">Y87*Z87</f>
        <v>78752.534849999996</v>
      </c>
    </row>
    <row r="88" spans="1:27" s="49" customFormat="1" ht="13.5" customHeight="1" x14ac:dyDescent="0.2">
      <c r="A88" s="58">
        <v>2</v>
      </c>
      <c r="B88" s="122" t="s">
        <v>169</v>
      </c>
      <c r="C88" s="36"/>
      <c r="D88" s="69"/>
      <c r="E88" s="69"/>
      <c r="F88" s="69">
        <v>4</v>
      </c>
      <c r="G88" s="36"/>
      <c r="H88" s="36" t="s">
        <v>43</v>
      </c>
      <c r="I88" s="80">
        <v>2.9</v>
      </c>
      <c r="J88" s="80">
        <v>1.86</v>
      </c>
      <c r="K88" s="92">
        <f t="shared" si="81"/>
        <v>95457.618000000002</v>
      </c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41">
        <f t="shared" ref="V88:V93" si="85">(K88+M88)*10/100</f>
        <v>9545.7618000000002</v>
      </c>
      <c r="W88" s="41">
        <f t="shared" si="82"/>
        <v>105003.3798</v>
      </c>
      <c r="X88" s="71">
        <v>1</v>
      </c>
      <c r="Y88" s="41">
        <f t="shared" si="83"/>
        <v>105003.3798</v>
      </c>
      <c r="Z88" s="72">
        <v>1</v>
      </c>
      <c r="AA88" s="41">
        <f t="shared" si="84"/>
        <v>105003.3798</v>
      </c>
    </row>
    <row r="89" spans="1:27" s="69" customFormat="1" ht="13.5" customHeight="1" x14ac:dyDescent="0.2">
      <c r="A89" s="69">
        <v>5</v>
      </c>
      <c r="B89" s="122" t="s">
        <v>126</v>
      </c>
      <c r="C89" s="36"/>
      <c r="F89" s="69">
        <v>4</v>
      </c>
      <c r="G89" s="36"/>
      <c r="H89" s="36" t="s">
        <v>43</v>
      </c>
      <c r="I89" s="80">
        <v>2.9</v>
      </c>
      <c r="J89" s="80">
        <v>1.86</v>
      </c>
      <c r="K89" s="92">
        <f t="shared" si="81"/>
        <v>95457.618000000002</v>
      </c>
      <c r="V89" s="41">
        <f t="shared" si="85"/>
        <v>9545.7618000000002</v>
      </c>
      <c r="W89" s="41">
        <f t="shared" si="82"/>
        <v>105003.3798</v>
      </c>
      <c r="X89" s="71">
        <v>1</v>
      </c>
      <c r="Y89" s="41">
        <f t="shared" si="83"/>
        <v>105003.3798</v>
      </c>
      <c r="Z89" s="72">
        <v>1</v>
      </c>
      <c r="AA89" s="41">
        <f t="shared" si="84"/>
        <v>105003.3798</v>
      </c>
    </row>
    <row r="90" spans="1:27" s="69" customFormat="1" ht="13.5" customHeight="1" x14ac:dyDescent="0.2">
      <c r="A90" s="58">
        <v>6</v>
      </c>
      <c r="B90" s="122" t="s">
        <v>126</v>
      </c>
      <c r="C90" s="36"/>
      <c r="F90" s="69">
        <v>4</v>
      </c>
      <c r="G90" s="36"/>
      <c r="H90" s="36" t="s">
        <v>43</v>
      </c>
      <c r="I90" s="80">
        <v>2.9</v>
      </c>
      <c r="J90" s="80">
        <v>1.86</v>
      </c>
      <c r="K90" s="92">
        <f t="shared" si="81"/>
        <v>95457.618000000002</v>
      </c>
      <c r="V90" s="41">
        <f t="shared" si="85"/>
        <v>9545.7618000000002</v>
      </c>
      <c r="W90" s="41">
        <f t="shared" si="82"/>
        <v>105003.3798</v>
      </c>
      <c r="X90" s="71">
        <v>1</v>
      </c>
      <c r="Y90" s="41">
        <f t="shared" si="83"/>
        <v>105003.3798</v>
      </c>
      <c r="Z90" s="72">
        <v>1</v>
      </c>
      <c r="AA90" s="41">
        <f t="shared" si="84"/>
        <v>105003.3798</v>
      </c>
    </row>
    <row r="91" spans="1:27" s="69" customFormat="1" ht="13.5" customHeight="1" x14ac:dyDescent="0.2">
      <c r="A91" s="69">
        <v>7</v>
      </c>
      <c r="B91" s="122" t="s">
        <v>126</v>
      </c>
      <c r="C91" s="36"/>
      <c r="F91" s="69">
        <v>4</v>
      </c>
      <c r="G91" s="36"/>
      <c r="H91" s="26" t="s">
        <v>43</v>
      </c>
      <c r="I91" s="80">
        <v>2.9</v>
      </c>
      <c r="J91" s="80">
        <v>1.86</v>
      </c>
      <c r="K91" s="92">
        <f t="shared" si="81"/>
        <v>95457.618000000002</v>
      </c>
      <c r="V91" s="41">
        <f t="shared" si="85"/>
        <v>9545.7618000000002</v>
      </c>
      <c r="W91" s="41">
        <f t="shared" si="82"/>
        <v>105003.3798</v>
      </c>
      <c r="X91" s="71">
        <v>1</v>
      </c>
      <c r="Y91" s="41">
        <f t="shared" si="83"/>
        <v>105003.3798</v>
      </c>
      <c r="Z91" s="72">
        <v>1</v>
      </c>
      <c r="AA91" s="41">
        <f t="shared" si="84"/>
        <v>105003.3798</v>
      </c>
    </row>
    <row r="92" spans="1:27" s="69" customFormat="1" ht="13.5" customHeight="1" x14ac:dyDescent="0.2">
      <c r="A92" s="58">
        <v>8</v>
      </c>
      <c r="B92" s="122" t="s">
        <v>126</v>
      </c>
      <c r="C92" s="36"/>
      <c r="F92" s="69">
        <v>4</v>
      </c>
      <c r="G92" s="36"/>
      <c r="H92" s="36" t="s">
        <v>43</v>
      </c>
      <c r="I92" s="80">
        <v>2.9</v>
      </c>
      <c r="J92" s="80">
        <v>1.86</v>
      </c>
      <c r="K92" s="92">
        <f t="shared" si="81"/>
        <v>95457.618000000002</v>
      </c>
      <c r="V92" s="41">
        <f t="shared" si="85"/>
        <v>9545.7618000000002</v>
      </c>
      <c r="W92" s="41">
        <f t="shared" si="82"/>
        <v>105003.3798</v>
      </c>
      <c r="X92" s="71">
        <v>0.5</v>
      </c>
      <c r="Y92" s="41">
        <f t="shared" si="83"/>
        <v>52501.689899999998</v>
      </c>
      <c r="Z92" s="72">
        <v>1</v>
      </c>
      <c r="AA92" s="41">
        <f t="shared" si="84"/>
        <v>52501.689899999998</v>
      </c>
    </row>
    <row r="93" spans="1:27" s="69" customFormat="1" ht="13.5" customHeight="1" x14ac:dyDescent="0.2">
      <c r="A93" s="69">
        <v>9</v>
      </c>
      <c r="B93" s="122" t="s">
        <v>126</v>
      </c>
      <c r="C93" s="36"/>
      <c r="F93" s="69">
        <v>4</v>
      </c>
      <c r="G93" s="36"/>
      <c r="H93" s="36" t="s">
        <v>43</v>
      </c>
      <c r="I93" s="80">
        <v>2.9</v>
      </c>
      <c r="J93" s="80">
        <v>1.86</v>
      </c>
      <c r="K93" s="92">
        <f t="shared" si="81"/>
        <v>95457.618000000002</v>
      </c>
      <c r="V93" s="41">
        <f t="shared" si="85"/>
        <v>9545.7618000000002</v>
      </c>
      <c r="W93" s="41">
        <f t="shared" si="82"/>
        <v>105003.3798</v>
      </c>
      <c r="X93" s="71">
        <v>1</v>
      </c>
      <c r="Y93" s="41">
        <f t="shared" si="83"/>
        <v>105003.3798</v>
      </c>
      <c r="Z93" s="72">
        <v>1</v>
      </c>
      <c r="AA93" s="41">
        <f t="shared" si="84"/>
        <v>105003.3798</v>
      </c>
    </row>
    <row r="94" spans="1:27" s="69" customFormat="1" ht="13.5" customHeight="1" x14ac:dyDescent="0.2">
      <c r="A94" s="65">
        <v>12</v>
      </c>
      <c r="B94" s="122" t="s">
        <v>126</v>
      </c>
      <c r="C94" s="49"/>
      <c r="F94" s="69">
        <v>4</v>
      </c>
      <c r="G94" s="36"/>
      <c r="H94" s="26" t="s">
        <v>43</v>
      </c>
      <c r="I94" s="80">
        <v>2.9</v>
      </c>
      <c r="J94" s="80">
        <v>1.86</v>
      </c>
      <c r="K94" s="92">
        <f t="shared" si="81"/>
        <v>95457.618000000002</v>
      </c>
      <c r="Q94" s="104"/>
      <c r="V94" s="41">
        <f t="shared" ref="V94:V99" si="86">(K94+M94)/10</f>
        <v>9545.7618000000002</v>
      </c>
      <c r="W94" s="41">
        <f t="shared" si="82"/>
        <v>105003.3798</v>
      </c>
      <c r="X94" s="71">
        <v>1</v>
      </c>
      <c r="Y94" s="41">
        <f t="shared" si="83"/>
        <v>105003.3798</v>
      </c>
      <c r="Z94" s="72">
        <v>1</v>
      </c>
      <c r="AA94" s="41">
        <f t="shared" si="84"/>
        <v>105003.3798</v>
      </c>
    </row>
    <row r="95" spans="1:27" s="65" customFormat="1" ht="13.5" customHeight="1" x14ac:dyDescent="0.2">
      <c r="A95" s="65">
        <v>13</v>
      </c>
      <c r="B95" s="122" t="s">
        <v>126</v>
      </c>
      <c r="C95" s="49"/>
      <c r="D95" s="69"/>
      <c r="E95" s="69"/>
      <c r="F95" s="69">
        <v>4</v>
      </c>
      <c r="G95" s="36"/>
      <c r="H95" s="26" t="s">
        <v>43</v>
      </c>
      <c r="I95" s="80">
        <v>2.9</v>
      </c>
      <c r="J95" s="80">
        <v>1.86</v>
      </c>
      <c r="K95" s="92">
        <f t="shared" si="81"/>
        <v>95457.618000000002</v>
      </c>
      <c r="L95" s="69"/>
      <c r="M95" s="69"/>
      <c r="N95" s="69"/>
      <c r="O95" s="69"/>
      <c r="P95" s="69"/>
      <c r="Q95" s="104"/>
      <c r="R95" s="69"/>
      <c r="S95" s="69"/>
      <c r="T95" s="69"/>
      <c r="U95" s="69"/>
      <c r="V95" s="41">
        <f t="shared" si="86"/>
        <v>9545.7618000000002</v>
      </c>
      <c r="W95" s="41">
        <f t="shared" si="82"/>
        <v>105003.3798</v>
      </c>
      <c r="X95" s="71">
        <v>1</v>
      </c>
      <c r="Y95" s="41">
        <f t="shared" si="83"/>
        <v>105003.3798</v>
      </c>
      <c r="Z95" s="72">
        <v>1</v>
      </c>
      <c r="AA95" s="41">
        <f t="shared" si="84"/>
        <v>105003.3798</v>
      </c>
    </row>
    <row r="96" spans="1:27" s="65" customFormat="1" ht="13.5" customHeight="1" x14ac:dyDescent="0.2">
      <c r="A96" s="65">
        <v>14</v>
      </c>
      <c r="B96" s="122" t="s">
        <v>126</v>
      </c>
      <c r="C96" s="49"/>
      <c r="D96" s="69"/>
      <c r="E96" s="69"/>
      <c r="F96" s="69">
        <v>4</v>
      </c>
      <c r="G96" s="36"/>
      <c r="H96" s="26" t="s">
        <v>43</v>
      </c>
      <c r="I96" s="80">
        <v>2.9</v>
      </c>
      <c r="J96" s="80">
        <v>1.86</v>
      </c>
      <c r="K96" s="92">
        <f t="shared" si="81"/>
        <v>95457.618000000002</v>
      </c>
      <c r="L96" s="69"/>
      <c r="M96" s="69"/>
      <c r="N96" s="69"/>
      <c r="O96" s="69"/>
      <c r="P96" s="69"/>
      <c r="Q96" s="104"/>
      <c r="R96" s="69"/>
      <c r="S96" s="69"/>
      <c r="T96" s="69"/>
      <c r="U96" s="69"/>
      <c r="V96" s="41">
        <f t="shared" si="86"/>
        <v>9545.7618000000002</v>
      </c>
      <c r="W96" s="41">
        <f t="shared" si="82"/>
        <v>105003.3798</v>
      </c>
      <c r="X96" s="71">
        <v>1</v>
      </c>
      <c r="Y96" s="41">
        <f t="shared" si="83"/>
        <v>105003.3798</v>
      </c>
      <c r="Z96" s="72">
        <v>1</v>
      </c>
      <c r="AA96" s="41">
        <f t="shared" si="84"/>
        <v>105003.3798</v>
      </c>
    </row>
    <row r="97" spans="1:27" s="65" customFormat="1" ht="13.5" customHeight="1" x14ac:dyDescent="0.2">
      <c r="A97" s="65">
        <v>15</v>
      </c>
      <c r="B97" s="122" t="s">
        <v>126</v>
      </c>
      <c r="C97" s="49"/>
      <c r="D97" s="69"/>
      <c r="E97" s="69"/>
      <c r="F97" s="69">
        <v>4</v>
      </c>
      <c r="G97" s="36"/>
      <c r="H97" s="26" t="s">
        <v>43</v>
      </c>
      <c r="I97" s="80">
        <v>2.9</v>
      </c>
      <c r="J97" s="80">
        <v>1.86</v>
      </c>
      <c r="K97" s="92">
        <f t="shared" si="81"/>
        <v>95457.618000000002</v>
      </c>
      <c r="L97" s="69"/>
      <c r="M97" s="69"/>
      <c r="N97" s="69"/>
      <c r="O97" s="69"/>
      <c r="P97" s="69"/>
      <c r="Q97" s="104"/>
      <c r="R97" s="69"/>
      <c r="S97" s="69"/>
      <c r="T97" s="69"/>
      <c r="U97" s="69"/>
      <c r="V97" s="41">
        <f t="shared" si="86"/>
        <v>9545.7618000000002</v>
      </c>
      <c r="W97" s="41">
        <f t="shared" si="82"/>
        <v>105003.3798</v>
      </c>
      <c r="X97" s="71">
        <v>1</v>
      </c>
      <c r="Y97" s="41">
        <f t="shared" si="83"/>
        <v>105003.3798</v>
      </c>
      <c r="Z97" s="72">
        <v>1</v>
      </c>
      <c r="AA97" s="41">
        <f t="shared" si="84"/>
        <v>105003.3798</v>
      </c>
    </row>
    <row r="98" spans="1:27" s="65" customFormat="1" ht="13.5" customHeight="1" x14ac:dyDescent="0.2">
      <c r="A98" s="65">
        <v>16</v>
      </c>
      <c r="B98" s="122" t="s">
        <v>126</v>
      </c>
      <c r="C98" s="49"/>
      <c r="D98" s="69"/>
      <c r="E98" s="69"/>
      <c r="F98" s="69">
        <v>4</v>
      </c>
      <c r="G98" s="36"/>
      <c r="H98" s="26" t="s">
        <v>43</v>
      </c>
      <c r="I98" s="80">
        <v>2.9</v>
      </c>
      <c r="J98" s="80">
        <v>1.86</v>
      </c>
      <c r="K98" s="92">
        <f t="shared" si="81"/>
        <v>95457.618000000002</v>
      </c>
      <c r="L98" s="69"/>
      <c r="M98" s="69"/>
      <c r="N98" s="69"/>
      <c r="O98" s="69"/>
      <c r="P98" s="69"/>
      <c r="Q98" s="104"/>
      <c r="R98" s="69"/>
      <c r="S98" s="69"/>
      <c r="T98" s="69"/>
      <c r="U98" s="69"/>
      <c r="V98" s="41">
        <f t="shared" si="86"/>
        <v>9545.7618000000002</v>
      </c>
      <c r="W98" s="41">
        <f t="shared" si="82"/>
        <v>105003.3798</v>
      </c>
      <c r="X98" s="71">
        <v>1</v>
      </c>
      <c r="Y98" s="41">
        <f t="shared" si="83"/>
        <v>105003.3798</v>
      </c>
      <c r="Z98" s="72">
        <v>1</v>
      </c>
      <c r="AA98" s="41">
        <f t="shared" si="84"/>
        <v>105003.3798</v>
      </c>
    </row>
    <row r="99" spans="1:27" s="65" customFormat="1" ht="13.5" customHeight="1" x14ac:dyDescent="0.2">
      <c r="A99" s="65">
        <v>17</v>
      </c>
      <c r="B99" s="122" t="s">
        <v>324</v>
      </c>
      <c r="C99" s="49"/>
      <c r="D99" s="69"/>
      <c r="E99" s="69"/>
      <c r="F99" s="69">
        <v>4</v>
      </c>
      <c r="G99" s="36"/>
      <c r="H99" s="26" t="s">
        <v>43</v>
      </c>
      <c r="I99" s="80">
        <v>2.9</v>
      </c>
      <c r="J99" s="80">
        <v>1.86</v>
      </c>
      <c r="K99" s="92">
        <f t="shared" si="81"/>
        <v>95457.618000000002</v>
      </c>
      <c r="L99" s="69"/>
      <c r="M99" s="69"/>
      <c r="N99" s="69"/>
      <c r="O99" s="69"/>
      <c r="P99" s="69"/>
      <c r="Q99" s="104"/>
      <c r="R99" s="69"/>
      <c r="S99" s="69"/>
      <c r="T99" s="69"/>
      <c r="U99" s="69"/>
      <c r="V99" s="41">
        <f t="shared" si="86"/>
        <v>9545.7618000000002</v>
      </c>
      <c r="W99" s="41">
        <f t="shared" si="82"/>
        <v>105003.3798</v>
      </c>
      <c r="X99" s="71">
        <v>1</v>
      </c>
      <c r="Y99" s="41">
        <f t="shared" si="83"/>
        <v>105003.3798</v>
      </c>
      <c r="Z99" s="72">
        <v>1</v>
      </c>
      <c r="AA99" s="41">
        <f t="shared" si="84"/>
        <v>105003.3798</v>
      </c>
    </row>
    <row r="100" spans="1:27" s="65" customFormat="1" ht="13.5" customHeight="1" x14ac:dyDescent="0.2">
      <c r="A100" s="58">
        <v>4</v>
      </c>
      <c r="B100" s="122" t="s">
        <v>49</v>
      </c>
      <c r="C100" s="36"/>
      <c r="D100" s="69"/>
      <c r="E100" s="69"/>
      <c r="F100" s="69">
        <v>4</v>
      </c>
      <c r="G100" s="36"/>
      <c r="H100" s="36" t="s">
        <v>43</v>
      </c>
      <c r="I100" s="80">
        <v>2.9</v>
      </c>
      <c r="J100" s="80">
        <v>1.86</v>
      </c>
      <c r="K100" s="92">
        <f t="shared" si="81"/>
        <v>95457.618000000002</v>
      </c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41">
        <f>(K100+M100)*10/100</f>
        <v>9545.7618000000002</v>
      </c>
      <c r="W100" s="41">
        <f t="shared" si="82"/>
        <v>105003.3798</v>
      </c>
      <c r="X100" s="71">
        <v>1</v>
      </c>
      <c r="Y100" s="41">
        <f t="shared" si="83"/>
        <v>105003.3798</v>
      </c>
      <c r="Z100" s="72">
        <v>1</v>
      </c>
      <c r="AA100" s="41">
        <f t="shared" si="84"/>
        <v>105003.3798</v>
      </c>
    </row>
    <row r="101" spans="1:27" s="65" customFormat="1" ht="13.5" customHeight="1" x14ac:dyDescent="0.2">
      <c r="A101" s="65">
        <v>11</v>
      </c>
      <c r="B101" s="122" t="s">
        <v>49</v>
      </c>
      <c r="C101" s="49"/>
      <c r="D101" s="69"/>
      <c r="E101" s="69"/>
      <c r="F101" s="69">
        <v>4</v>
      </c>
      <c r="G101" s="36"/>
      <c r="H101" s="26" t="s">
        <v>43</v>
      </c>
      <c r="I101" s="80">
        <v>2.9</v>
      </c>
      <c r="J101" s="80">
        <v>1.86</v>
      </c>
      <c r="K101" s="92">
        <f t="shared" si="81"/>
        <v>95457.618000000002</v>
      </c>
      <c r="L101" s="69"/>
      <c r="M101" s="69"/>
      <c r="N101" s="69"/>
      <c r="O101" s="69"/>
      <c r="P101" s="69"/>
      <c r="Q101" s="104"/>
      <c r="R101" s="69"/>
      <c r="S101" s="69"/>
      <c r="T101" s="69"/>
      <c r="U101" s="69"/>
      <c r="V101" s="41">
        <f>(K101+M101)/10</f>
        <v>9545.7618000000002</v>
      </c>
      <c r="W101" s="41">
        <f t="shared" si="82"/>
        <v>105003.3798</v>
      </c>
      <c r="X101" s="71">
        <v>1</v>
      </c>
      <c r="Y101" s="41">
        <f t="shared" si="83"/>
        <v>105003.3798</v>
      </c>
      <c r="Z101" s="72">
        <v>1</v>
      </c>
      <c r="AA101" s="41">
        <f t="shared" si="84"/>
        <v>105003.3798</v>
      </c>
    </row>
    <row r="102" spans="1:27" s="65" customFormat="1" ht="21.75" customHeight="1" x14ac:dyDescent="0.2">
      <c r="A102" s="69">
        <v>1</v>
      </c>
      <c r="B102" s="122" t="s">
        <v>2</v>
      </c>
      <c r="C102" s="36"/>
      <c r="D102" s="69"/>
      <c r="E102" s="69"/>
      <c r="F102" s="69">
        <v>5</v>
      </c>
      <c r="G102" s="36"/>
      <c r="H102" s="36" t="s">
        <v>43</v>
      </c>
      <c r="I102" s="123" t="s">
        <v>530</v>
      </c>
      <c r="J102" s="80">
        <v>1.86</v>
      </c>
      <c r="K102" s="92">
        <f t="shared" si="81"/>
        <v>96445.110600000015</v>
      </c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41">
        <f>(K102+M102)*10/100</f>
        <v>9644.5110600000007</v>
      </c>
      <c r="W102" s="41">
        <f t="shared" si="82"/>
        <v>106089.62166000002</v>
      </c>
      <c r="X102" s="71">
        <v>1</v>
      </c>
      <c r="Y102" s="41">
        <f t="shared" si="83"/>
        <v>106089.62166000002</v>
      </c>
      <c r="Z102" s="72">
        <v>1</v>
      </c>
      <c r="AA102" s="41">
        <f t="shared" si="84"/>
        <v>106089.62166000002</v>
      </c>
    </row>
    <row r="103" spans="1:27" s="65" customFormat="1" ht="21.75" customHeight="1" x14ac:dyDescent="0.2">
      <c r="A103" s="65">
        <v>10</v>
      </c>
      <c r="B103" s="122" t="s">
        <v>2</v>
      </c>
      <c r="C103" s="49"/>
      <c r="D103" s="69"/>
      <c r="E103" s="69"/>
      <c r="F103" s="69">
        <v>5</v>
      </c>
      <c r="G103" s="36"/>
      <c r="H103" s="26" t="s">
        <v>43</v>
      </c>
      <c r="I103" s="123" t="s">
        <v>530</v>
      </c>
      <c r="J103" s="80">
        <v>1.86</v>
      </c>
      <c r="K103" s="92">
        <f t="shared" si="81"/>
        <v>96445.110600000015</v>
      </c>
      <c r="L103" s="69"/>
      <c r="M103" s="69"/>
      <c r="N103" s="69"/>
      <c r="O103" s="69"/>
      <c r="P103" s="69"/>
      <c r="Q103" s="104"/>
      <c r="R103" s="69"/>
      <c r="S103" s="69"/>
      <c r="T103" s="69"/>
      <c r="U103" s="69"/>
      <c r="V103" s="41">
        <f>(K103+M103)/10</f>
        <v>9644.5110600000007</v>
      </c>
      <c r="W103" s="41">
        <f t="shared" si="82"/>
        <v>106089.62166000002</v>
      </c>
      <c r="X103" s="71">
        <v>1</v>
      </c>
      <c r="Y103" s="41">
        <f t="shared" si="83"/>
        <v>106089.62166000002</v>
      </c>
      <c r="Z103" s="72">
        <v>1</v>
      </c>
      <c r="AA103" s="41">
        <f t="shared" si="84"/>
        <v>106089.62166000002</v>
      </c>
    </row>
    <row r="104" spans="1:27" s="24" customFormat="1" ht="13.5" customHeight="1" x14ac:dyDescent="0.2">
      <c r="B104" s="100" t="s">
        <v>19</v>
      </c>
      <c r="C104" s="28"/>
      <c r="D104" s="28"/>
      <c r="E104" s="28"/>
      <c r="F104" s="28"/>
      <c r="G104" s="28"/>
      <c r="H104" s="28"/>
      <c r="I104" s="28"/>
      <c r="J104" s="28"/>
      <c r="K104" s="28">
        <f>SUM(K87:K103)</f>
        <v>1624754.4912</v>
      </c>
      <c r="L104" s="28"/>
      <c r="M104" s="28">
        <f>SUM(M87:M103)</f>
        <v>0</v>
      </c>
      <c r="N104" s="28"/>
      <c r="O104" s="28">
        <f>SUM(O87:O103)</f>
        <v>0</v>
      </c>
      <c r="P104" s="28"/>
      <c r="Q104" s="28">
        <f>SUM(Q87:Q103)</f>
        <v>0</v>
      </c>
      <c r="R104" s="28"/>
      <c r="S104" s="28">
        <f>SUM(S87:S103)</f>
        <v>0</v>
      </c>
      <c r="T104" s="28"/>
      <c r="U104" s="28">
        <f>SUM(U87:U103)</f>
        <v>0</v>
      </c>
      <c r="V104" s="28">
        <f>SUM(V87:V103)</f>
        <v>162475.44912000003</v>
      </c>
      <c r="W104" s="28">
        <f>SUM(W87:W103)</f>
        <v>1787229.9403199998</v>
      </c>
      <c r="X104" s="29">
        <f>SUM(X87:X103)</f>
        <v>16.25</v>
      </c>
      <c r="Y104" s="28">
        <f>SUM(Y87:Y103)</f>
        <v>1708477.4054699999</v>
      </c>
      <c r="Z104" s="28"/>
      <c r="AA104" s="28">
        <f>SUM(AA87:AA103)</f>
        <v>1708477.4054699999</v>
      </c>
    </row>
    <row r="105" spans="1:27" s="24" customFormat="1" x14ac:dyDescent="0.2">
      <c r="A105" s="220" t="s">
        <v>425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14"/>
      <c r="AA105" s="214"/>
    </row>
    <row r="106" spans="1:27" s="65" customFormat="1" ht="17.45" customHeight="1" x14ac:dyDescent="0.2">
      <c r="A106" s="65">
        <v>18</v>
      </c>
      <c r="B106" s="122" t="s">
        <v>454</v>
      </c>
      <c r="C106" s="49"/>
      <c r="D106" s="69"/>
      <c r="E106" s="69"/>
      <c r="F106" s="69">
        <v>4</v>
      </c>
      <c r="G106" s="36"/>
      <c r="H106" s="26" t="s">
        <v>43</v>
      </c>
      <c r="I106" s="80">
        <v>2.9</v>
      </c>
      <c r="J106" s="80">
        <v>1.86</v>
      </c>
      <c r="K106" s="92">
        <f t="shared" ref="K106" si="87">H106*I106*J106</f>
        <v>95457.618000000002</v>
      </c>
      <c r="L106" s="69"/>
      <c r="M106" s="69"/>
      <c r="N106" s="69"/>
      <c r="O106" s="69"/>
      <c r="P106" s="69"/>
      <c r="Q106" s="104"/>
      <c r="R106" s="69"/>
      <c r="S106" s="69"/>
      <c r="T106" s="69"/>
      <c r="U106" s="69"/>
      <c r="V106" s="41">
        <f t="shared" ref="V106" si="88">(K106+M106)/10</f>
        <v>9545.7618000000002</v>
      </c>
      <c r="W106" s="41">
        <f t="shared" ref="W106" si="89">K106+M106+O106+Q106+S106+U106+V106</f>
        <v>105003.3798</v>
      </c>
      <c r="X106" s="71">
        <v>1</v>
      </c>
      <c r="Y106" s="41">
        <f t="shared" ref="Y106" si="90">W106*X106</f>
        <v>105003.3798</v>
      </c>
      <c r="Z106" s="72">
        <v>1</v>
      </c>
      <c r="AA106" s="41">
        <f t="shared" ref="AA106" si="91">Y106*Z106</f>
        <v>105003.3798</v>
      </c>
    </row>
    <row r="107" spans="1:27" s="24" customFormat="1" ht="13.5" customHeight="1" x14ac:dyDescent="0.2">
      <c r="A107" s="81"/>
      <c r="B107" s="100" t="s">
        <v>19</v>
      </c>
      <c r="C107" s="126"/>
      <c r="D107" s="81"/>
      <c r="E107" s="81"/>
      <c r="F107" s="81"/>
      <c r="G107" s="114"/>
      <c r="H107" s="126"/>
      <c r="I107" s="77"/>
      <c r="J107" s="77"/>
      <c r="K107" s="28">
        <f>SUM(K106:K106)</f>
        <v>95457.618000000002</v>
      </c>
      <c r="L107" s="28"/>
      <c r="M107" s="28">
        <f>SUM(M106:M106)</f>
        <v>0</v>
      </c>
      <c r="N107" s="28"/>
      <c r="O107" s="28">
        <f>SUM(O106:O106)</f>
        <v>0</v>
      </c>
      <c r="P107" s="28"/>
      <c r="Q107" s="28">
        <f>SUM(Q106:Q106)</f>
        <v>0</v>
      </c>
      <c r="R107" s="28"/>
      <c r="S107" s="28">
        <f>SUM(S106:S106)</f>
        <v>0</v>
      </c>
      <c r="T107" s="28"/>
      <c r="U107" s="28">
        <f t="shared" ref="U107:X107" si="92">SUM(U106:U106)</f>
        <v>0</v>
      </c>
      <c r="V107" s="28">
        <f t="shared" si="92"/>
        <v>9545.7618000000002</v>
      </c>
      <c r="W107" s="28">
        <f t="shared" si="92"/>
        <v>105003.3798</v>
      </c>
      <c r="X107" s="29">
        <f t="shared" si="92"/>
        <v>1</v>
      </c>
      <c r="Y107" s="28">
        <f>SUM(Y106:Y106)</f>
        <v>105003.3798</v>
      </c>
      <c r="Z107" s="72"/>
      <c r="AA107" s="28">
        <f>SUM(AA106)</f>
        <v>105003.3798</v>
      </c>
    </row>
    <row r="108" spans="1:27" s="24" customFormat="1" x14ac:dyDescent="0.2">
      <c r="A108" s="220" t="s">
        <v>158</v>
      </c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138"/>
      <c r="AA108" s="138"/>
    </row>
    <row r="109" spans="1:27" s="65" customFormat="1" x14ac:dyDescent="0.2">
      <c r="A109" s="65">
        <v>1</v>
      </c>
      <c r="B109" s="85" t="s">
        <v>48</v>
      </c>
      <c r="C109" s="49"/>
      <c r="D109" s="69"/>
      <c r="E109" s="69"/>
      <c r="F109" s="69">
        <v>4</v>
      </c>
      <c r="G109" s="36"/>
      <c r="H109" s="26" t="s">
        <v>43</v>
      </c>
      <c r="I109" s="80">
        <v>2.9</v>
      </c>
      <c r="J109" s="80">
        <v>1.86</v>
      </c>
      <c r="K109" s="92">
        <f t="shared" ref="K109:K114" si="93">H109*I109*J109</f>
        <v>95457.618000000002</v>
      </c>
      <c r="L109" s="69"/>
      <c r="M109" s="69"/>
      <c r="N109" s="69"/>
      <c r="O109" s="69"/>
      <c r="P109" s="69"/>
      <c r="Q109" s="123"/>
      <c r="R109" s="69"/>
      <c r="S109" s="69"/>
      <c r="T109" s="69"/>
      <c r="U109" s="69"/>
      <c r="V109" s="41">
        <f t="shared" ref="V109:V114" si="94">(K109+M109)/10</f>
        <v>9545.7618000000002</v>
      </c>
      <c r="W109" s="119">
        <f t="shared" ref="W109:W114" si="95">K109+M109+O109+Q109+S109+U109+V109</f>
        <v>105003.3798</v>
      </c>
      <c r="X109" s="120">
        <v>1</v>
      </c>
      <c r="Y109" s="121">
        <f>W109*X109</f>
        <v>105003.3798</v>
      </c>
      <c r="Z109" s="72">
        <v>1</v>
      </c>
      <c r="AA109" s="41">
        <f t="shared" ref="AA109:AA114" si="96">Y109*Z109</f>
        <v>105003.3798</v>
      </c>
    </row>
    <row r="110" spans="1:27" s="170" customFormat="1" x14ac:dyDescent="0.2">
      <c r="A110" s="170">
        <v>2</v>
      </c>
      <c r="B110" s="85" t="s">
        <v>48</v>
      </c>
      <c r="C110" s="117"/>
      <c r="D110" s="85"/>
      <c r="E110" s="85"/>
      <c r="F110" s="85">
        <v>4</v>
      </c>
      <c r="G110" s="108"/>
      <c r="H110" s="108" t="s">
        <v>43</v>
      </c>
      <c r="I110" s="80">
        <v>2.9</v>
      </c>
      <c r="J110" s="80">
        <v>1.86</v>
      </c>
      <c r="K110" s="92">
        <f t="shared" si="93"/>
        <v>95457.618000000002</v>
      </c>
      <c r="L110" s="85"/>
      <c r="M110" s="85"/>
      <c r="N110" s="85"/>
      <c r="O110" s="85"/>
      <c r="P110" s="85"/>
      <c r="Q110" s="171"/>
      <c r="R110" s="85"/>
      <c r="S110" s="85"/>
      <c r="T110" s="85"/>
      <c r="U110" s="85"/>
      <c r="V110" s="172">
        <f t="shared" ref="V110" si="97">(K110+M110)/10</f>
        <v>9545.7618000000002</v>
      </c>
      <c r="W110" s="173">
        <f t="shared" ref="W110" si="98">K110+M110+O110+Q110+S110+U110+V110</f>
        <v>105003.3798</v>
      </c>
      <c r="X110" s="174">
        <v>1</v>
      </c>
      <c r="Y110" s="173">
        <f>W110*X110</f>
        <v>105003.3798</v>
      </c>
      <c r="Z110" s="72">
        <v>1</v>
      </c>
      <c r="AA110" s="41">
        <f t="shared" si="96"/>
        <v>105003.3798</v>
      </c>
    </row>
    <row r="111" spans="1:27" s="65" customFormat="1" x14ac:dyDescent="0.2">
      <c r="A111" s="65">
        <v>3</v>
      </c>
      <c r="B111" s="85" t="s">
        <v>48</v>
      </c>
      <c r="C111" s="49"/>
      <c r="D111" s="69"/>
      <c r="E111" s="69"/>
      <c r="F111" s="69">
        <v>4</v>
      </c>
      <c r="G111" s="36"/>
      <c r="H111" s="26" t="s">
        <v>43</v>
      </c>
      <c r="I111" s="80">
        <v>2.9</v>
      </c>
      <c r="J111" s="80">
        <v>1.86</v>
      </c>
      <c r="K111" s="92">
        <f t="shared" si="93"/>
        <v>95457.618000000002</v>
      </c>
      <c r="L111" s="69"/>
      <c r="M111" s="69"/>
      <c r="N111" s="69"/>
      <c r="O111" s="69"/>
      <c r="P111" s="69"/>
      <c r="Q111" s="123"/>
      <c r="R111" s="69"/>
      <c r="S111" s="69"/>
      <c r="T111" s="69"/>
      <c r="U111" s="69"/>
      <c r="V111" s="41">
        <f t="shared" si="94"/>
        <v>9545.7618000000002</v>
      </c>
      <c r="W111" s="119">
        <f t="shared" si="95"/>
        <v>105003.3798</v>
      </c>
      <c r="X111" s="120">
        <v>1</v>
      </c>
      <c r="Y111" s="121">
        <f t="shared" ref="Y111:Y114" si="99">W111*X111</f>
        <v>105003.3798</v>
      </c>
      <c r="Z111" s="72">
        <v>1</v>
      </c>
      <c r="AA111" s="41">
        <f t="shared" si="96"/>
        <v>105003.3798</v>
      </c>
    </row>
    <row r="112" spans="1:27" s="65" customFormat="1" x14ac:dyDescent="0.2">
      <c r="A112" s="65">
        <v>4</v>
      </c>
      <c r="B112" s="85" t="s">
        <v>48</v>
      </c>
      <c r="C112" s="49"/>
      <c r="D112" s="69"/>
      <c r="E112" s="69"/>
      <c r="F112" s="69">
        <v>4</v>
      </c>
      <c r="G112" s="36"/>
      <c r="H112" s="26" t="s">
        <v>43</v>
      </c>
      <c r="I112" s="80">
        <v>2.9</v>
      </c>
      <c r="J112" s="80">
        <v>1.86</v>
      </c>
      <c r="K112" s="92">
        <f t="shared" si="93"/>
        <v>95457.618000000002</v>
      </c>
      <c r="L112" s="69"/>
      <c r="M112" s="69"/>
      <c r="N112" s="69"/>
      <c r="O112" s="69"/>
      <c r="P112" s="69"/>
      <c r="Q112" s="123"/>
      <c r="R112" s="69"/>
      <c r="S112" s="69"/>
      <c r="T112" s="69"/>
      <c r="U112" s="69"/>
      <c r="V112" s="41">
        <f t="shared" si="94"/>
        <v>9545.7618000000002</v>
      </c>
      <c r="W112" s="119">
        <f t="shared" si="95"/>
        <v>105003.3798</v>
      </c>
      <c r="X112" s="120">
        <v>1</v>
      </c>
      <c r="Y112" s="121">
        <f t="shared" si="99"/>
        <v>105003.3798</v>
      </c>
      <c r="Z112" s="72">
        <v>1</v>
      </c>
      <c r="AA112" s="41">
        <f t="shared" si="96"/>
        <v>105003.3798</v>
      </c>
    </row>
    <row r="113" spans="1:27" s="65" customFormat="1" ht="12.75" customHeight="1" x14ac:dyDescent="0.2">
      <c r="A113" s="65">
        <v>5</v>
      </c>
      <c r="B113" s="85" t="s">
        <v>48</v>
      </c>
      <c r="C113" s="49"/>
      <c r="D113" s="69"/>
      <c r="E113" s="69"/>
      <c r="F113" s="69">
        <v>4</v>
      </c>
      <c r="G113" s="36"/>
      <c r="H113" s="26" t="s">
        <v>43</v>
      </c>
      <c r="I113" s="80">
        <v>2.9</v>
      </c>
      <c r="J113" s="80">
        <v>1.86</v>
      </c>
      <c r="K113" s="92">
        <f t="shared" si="93"/>
        <v>95457.618000000002</v>
      </c>
      <c r="L113" s="69"/>
      <c r="M113" s="69"/>
      <c r="N113" s="69"/>
      <c r="O113" s="69"/>
      <c r="P113" s="69"/>
      <c r="Q113" s="123"/>
      <c r="R113" s="69"/>
      <c r="S113" s="69"/>
      <c r="T113" s="69"/>
      <c r="U113" s="69"/>
      <c r="V113" s="41">
        <f t="shared" si="94"/>
        <v>9545.7618000000002</v>
      </c>
      <c r="W113" s="119">
        <f t="shared" si="95"/>
        <v>105003.3798</v>
      </c>
      <c r="X113" s="120">
        <v>1</v>
      </c>
      <c r="Y113" s="121">
        <f t="shared" si="99"/>
        <v>105003.3798</v>
      </c>
      <c r="Z113" s="72">
        <v>1</v>
      </c>
      <c r="AA113" s="41">
        <f t="shared" si="96"/>
        <v>105003.3798</v>
      </c>
    </row>
    <row r="114" spans="1:27" s="65" customFormat="1" ht="12.75" customHeight="1" x14ac:dyDescent="0.2">
      <c r="A114" s="65">
        <v>6</v>
      </c>
      <c r="B114" s="85" t="s">
        <v>48</v>
      </c>
      <c r="C114" s="49"/>
      <c r="D114" s="69"/>
      <c r="E114" s="69"/>
      <c r="F114" s="69">
        <v>4</v>
      </c>
      <c r="G114" s="36"/>
      <c r="H114" s="26" t="s">
        <v>43</v>
      </c>
      <c r="I114" s="80">
        <v>2.9</v>
      </c>
      <c r="J114" s="80">
        <v>1.86</v>
      </c>
      <c r="K114" s="92">
        <f t="shared" si="93"/>
        <v>95457.618000000002</v>
      </c>
      <c r="L114" s="69"/>
      <c r="M114" s="69"/>
      <c r="N114" s="69"/>
      <c r="O114" s="69"/>
      <c r="P114" s="69"/>
      <c r="Q114" s="123"/>
      <c r="R114" s="69"/>
      <c r="S114" s="69"/>
      <c r="T114" s="69"/>
      <c r="U114" s="69"/>
      <c r="V114" s="41">
        <f t="shared" si="94"/>
        <v>9545.7618000000002</v>
      </c>
      <c r="W114" s="119">
        <f t="shared" si="95"/>
        <v>105003.3798</v>
      </c>
      <c r="X114" s="120">
        <v>0.75</v>
      </c>
      <c r="Y114" s="121">
        <f t="shared" si="99"/>
        <v>78752.534849999996</v>
      </c>
      <c r="Z114" s="72">
        <v>1</v>
      </c>
      <c r="AA114" s="41">
        <f t="shared" si="96"/>
        <v>78752.534849999996</v>
      </c>
    </row>
    <row r="115" spans="1:27" s="24" customFormat="1" ht="13.5" customHeight="1" x14ac:dyDescent="0.2">
      <c r="B115" s="100" t="s">
        <v>19</v>
      </c>
      <c r="C115" s="126"/>
      <c r="D115" s="81"/>
      <c r="E115" s="81"/>
      <c r="F115" s="81"/>
      <c r="G115" s="114"/>
      <c r="H115" s="126"/>
      <c r="I115" s="77"/>
      <c r="J115" s="77"/>
      <c r="K115" s="28">
        <f t="shared" ref="K115:U115" si="100">SUM(K109:K114)</f>
        <v>572745.70799999998</v>
      </c>
      <c r="L115" s="28">
        <f t="shared" si="100"/>
        <v>0</v>
      </c>
      <c r="M115" s="28">
        <f t="shared" si="100"/>
        <v>0</v>
      </c>
      <c r="N115" s="28">
        <f t="shared" si="100"/>
        <v>0</v>
      </c>
      <c r="O115" s="28">
        <f t="shared" si="100"/>
        <v>0</v>
      </c>
      <c r="P115" s="28">
        <f t="shared" si="100"/>
        <v>0</v>
      </c>
      <c r="Q115" s="28">
        <f t="shared" si="100"/>
        <v>0</v>
      </c>
      <c r="R115" s="28">
        <f t="shared" si="100"/>
        <v>0</v>
      </c>
      <c r="S115" s="28">
        <f t="shared" si="100"/>
        <v>0</v>
      </c>
      <c r="T115" s="28">
        <f t="shared" si="100"/>
        <v>0</v>
      </c>
      <c r="U115" s="28">
        <f t="shared" si="100"/>
        <v>0</v>
      </c>
      <c r="V115" s="28">
        <f>SUM(V109:V114)</f>
        <v>57274.570800000001</v>
      </c>
      <c r="W115" s="28">
        <f>SUM(W109:W114)</f>
        <v>630020.27879999997</v>
      </c>
      <c r="X115" s="29">
        <f>SUM(X109:X114)</f>
        <v>5.75</v>
      </c>
      <c r="Y115" s="28">
        <f>SUM(Y109:Y114)</f>
        <v>603769.43384999991</v>
      </c>
      <c r="Z115" s="28"/>
      <c r="AA115" s="28">
        <f>SUM(AA109:AA114)</f>
        <v>603769.43384999991</v>
      </c>
    </row>
    <row r="116" spans="1:27" s="24" customFormat="1" x14ac:dyDescent="0.2">
      <c r="A116" s="220" t="s">
        <v>202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138"/>
      <c r="AA116" s="138"/>
    </row>
    <row r="117" spans="1:27" s="85" customFormat="1" ht="13.5" customHeight="1" x14ac:dyDescent="0.2">
      <c r="A117" s="85">
        <v>1</v>
      </c>
      <c r="B117" s="85" t="s">
        <v>48</v>
      </c>
      <c r="C117" s="175"/>
      <c r="D117" s="91"/>
      <c r="E117" s="91"/>
      <c r="F117" s="85">
        <v>4</v>
      </c>
      <c r="G117" s="108"/>
      <c r="H117" s="108" t="s">
        <v>43</v>
      </c>
      <c r="I117" s="80">
        <v>2.9</v>
      </c>
      <c r="J117" s="80">
        <v>1.86</v>
      </c>
      <c r="K117" s="92">
        <f t="shared" ref="K117:K118" si="101">H117*I117*J117</f>
        <v>95457.618000000002</v>
      </c>
      <c r="Q117" s="171"/>
      <c r="V117" s="172">
        <f t="shared" ref="V117" si="102">(K117+M117)/10</f>
        <v>9545.7618000000002</v>
      </c>
      <c r="W117" s="173">
        <f t="shared" ref="W117" si="103">K117+M117+O117+Q117+S117+U117+V117</f>
        <v>105003.3798</v>
      </c>
      <c r="X117" s="174">
        <v>1</v>
      </c>
      <c r="Y117" s="173">
        <f>W117*X117</f>
        <v>105003.3798</v>
      </c>
      <c r="Z117" s="72">
        <v>1</v>
      </c>
      <c r="AA117" s="41">
        <f>Y117*Z117</f>
        <v>105003.3798</v>
      </c>
    </row>
    <row r="118" spans="1:27" s="170" customFormat="1" x14ac:dyDescent="0.2">
      <c r="A118" s="170">
        <v>2</v>
      </c>
      <c r="B118" s="85" t="s">
        <v>48</v>
      </c>
      <c r="C118" s="117"/>
      <c r="D118" s="85"/>
      <c r="E118" s="85"/>
      <c r="F118" s="85">
        <v>4</v>
      </c>
      <c r="G118" s="108"/>
      <c r="H118" s="108" t="s">
        <v>43</v>
      </c>
      <c r="I118" s="80">
        <v>2.9</v>
      </c>
      <c r="J118" s="80">
        <v>1.86</v>
      </c>
      <c r="K118" s="92">
        <f t="shared" si="101"/>
        <v>95457.618000000002</v>
      </c>
      <c r="L118" s="85"/>
      <c r="M118" s="85"/>
      <c r="N118" s="85"/>
      <c r="O118" s="85"/>
      <c r="P118" s="85"/>
      <c r="Q118" s="171"/>
      <c r="R118" s="85"/>
      <c r="S118" s="85"/>
      <c r="T118" s="85"/>
      <c r="U118" s="85"/>
      <c r="V118" s="172">
        <f t="shared" ref="V118" si="104">(K118+M118)/10</f>
        <v>9545.7618000000002</v>
      </c>
      <c r="W118" s="173">
        <f t="shared" ref="W118" si="105">K118+M118+O118+Q118+S118+U118+V118</f>
        <v>105003.3798</v>
      </c>
      <c r="X118" s="174">
        <v>0.25</v>
      </c>
      <c r="Y118" s="173">
        <f>W118*X118</f>
        <v>26250.844949999999</v>
      </c>
      <c r="Z118" s="72">
        <v>1</v>
      </c>
      <c r="AA118" s="41">
        <f>Y118*Z118</f>
        <v>26250.844949999999</v>
      </c>
    </row>
    <row r="119" spans="1:27" s="69" customFormat="1" ht="13.5" customHeight="1" x14ac:dyDescent="0.2">
      <c r="B119" s="100" t="s">
        <v>19</v>
      </c>
      <c r="C119" s="169"/>
      <c r="D119" s="74"/>
      <c r="E119" s="74"/>
      <c r="F119" s="74"/>
      <c r="G119" s="74"/>
      <c r="H119" s="74"/>
      <c r="I119" s="169"/>
      <c r="J119" s="169"/>
      <c r="K119" s="28">
        <f>SUM(K117:K118)</f>
        <v>190915.236</v>
      </c>
      <c r="L119" s="28"/>
      <c r="M119" s="28">
        <f>SUM(M117:M118)</f>
        <v>0</v>
      </c>
      <c r="N119" s="28"/>
      <c r="O119" s="28">
        <f>SUM(O117:O118)</f>
        <v>0</v>
      </c>
      <c r="P119" s="28"/>
      <c r="Q119" s="28">
        <f>SUM(Q117:Q118)</f>
        <v>0</v>
      </c>
      <c r="R119" s="28"/>
      <c r="S119" s="28">
        <f>SUM(S117:S118)</f>
        <v>0</v>
      </c>
      <c r="T119" s="28"/>
      <c r="U119" s="28">
        <f>SUM(U117:U118)</f>
        <v>0</v>
      </c>
      <c r="V119" s="28">
        <f>SUM(V117:V118)</f>
        <v>19091.5236</v>
      </c>
      <c r="W119" s="28">
        <f>SUM(W117:W118)</f>
        <v>210006.75959999999</v>
      </c>
      <c r="X119" s="29">
        <f>SUM(X117:X118)</f>
        <v>1.25</v>
      </c>
      <c r="Y119" s="28">
        <f>SUM(Y117:Y118)</f>
        <v>131254.22474999999</v>
      </c>
      <c r="Z119" s="28"/>
      <c r="AA119" s="28">
        <f>SUM(AA117:AA118)</f>
        <v>131254.22474999999</v>
      </c>
    </row>
    <row r="120" spans="1:27" s="24" customFormat="1" x14ac:dyDescent="0.2">
      <c r="A120" s="220" t="s">
        <v>159</v>
      </c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138"/>
      <c r="AA120" s="138"/>
    </row>
    <row r="121" spans="1:27" s="24" customFormat="1" ht="13.5" customHeight="1" x14ac:dyDescent="0.2">
      <c r="A121" s="24">
        <v>1</v>
      </c>
      <c r="B121" s="122" t="s">
        <v>48</v>
      </c>
      <c r="C121" s="26"/>
      <c r="D121" s="69"/>
      <c r="E121" s="69"/>
      <c r="F121" s="69">
        <v>4</v>
      </c>
      <c r="G121" s="36"/>
      <c r="H121" s="26" t="s">
        <v>43</v>
      </c>
      <c r="I121" s="80">
        <v>2.9</v>
      </c>
      <c r="J121" s="80">
        <v>1.86</v>
      </c>
      <c r="K121" s="92">
        <f>H121*I121*J121</f>
        <v>95457.618000000002</v>
      </c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>
        <f t="shared" ref="V121" si="106">(K121+M121)*10/100</f>
        <v>9545.7618000000002</v>
      </c>
      <c r="W121" s="41">
        <f t="shared" ref="W121" si="107">K121+M121+O121+Q121+S121+U121+V121</f>
        <v>105003.3798</v>
      </c>
      <c r="X121" s="40">
        <v>1</v>
      </c>
      <c r="Y121" s="41">
        <f>W121*X121</f>
        <v>105003.3798</v>
      </c>
      <c r="Z121" s="72">
        <v>1</v>
      </c>
      <c r="AA121" s="41">
        <f>Y121*Z121</f>
        <v>105003.3798</v>
      </c>
    </row>
    <row r="122" spans="1:27" s="24" customFormat="1" ht="13.5" customHeight="1" x14ac:dyDescent="0.2">
      <c r="A122" s="81"/>
      <c r="B122" s="100" t="s">
        <v>19</v>
      </c>
      <c r="C122" s="126"/>
      <c r="D122" s="81"/>
      <c r="E122" s="81"/>
      <c r="F122" s="81"/>
      <c r="G122" s="114"/>
      <c r="H122" s="126"/>
      <c r="I122" s="77"/>
      <c r="J122" s="77"/>
      <c r="K122" s="28">
        <f>SUM(K121:K121)</f>
        <v>95457.618000000002</v>
      </c>
      <c r="L122" s="28"/>
      <c r="M122" s="28">
        <f>SUM(M121:M121)</f>
        <v>0</v>
      </c>
      <c r="N122" s="28"/>
      <c r="O122" s="28">
        <f>SUM(O121:O121)</f>
        <v>0</v>
      </c>
      <c r="P122" s="28"/>
      <c r="Q122" s="28">
        <f>SUM(Q121:Q121)</f>
        <v>0</v>
      </c>
      <c r="R122" s="28"/>
      <c r="S122" s="28">
        <f>SUM(S121:S121)</f>
        <v>0</v>
      </c>
      <c r="T122" s="28"/>
      <c r="U122" s="28">
        <f t="shared" ref="U122:X122" si="108">SUM(U121:U121)</f>
        <v>0</v>
      </c>
      <c r="V122" s="28">
        <f t="shared" si="108"/>
        <v>9545.7618000000002</v>
      </c>
      <c r="W122" s="28">
        <f t="shared" si="108"/>
        <v>105003.3798</v>
      </c>
      <c r="X122" s="29">
        <f t="shared" si="108"/>
        <v>1</v>
      </c>
      <c r="Y122" s="28">
        <f>SUM(Y121:Y121)</f>
        <v>105003.3798</v>
      </c>
      <c r="Z122" s="72"/>
      <c r="AA122" s="28">
        <f>SUM(AA121)</f>
        <v>105003.3798</v>
      </c>
    </row>
    <row r="123" spans="1:27" s="24" customFormat="1" ht="13.5" customHeight="1" x14ac:dyDescent="0.2">
      <c r="B123" s="219" t="s">
        <v>143</v>
      </c>
      <c r="C123" s="26"/>
      <c r="G123" s="36"/>
      <c r="H123" s="26"/>
      <c r="I123" s="79"/>
      <c r="J123" s="79"/>
      <c r="K123" s="28">
        <f>K104+K115+K119+K122+K107</f>
        <v>2579330.6711999997</v>
      </c>
      <c r="L123" s="28">
        <f t="shared" ref="L123:AA123" si="109">L104+L115+L119+L122+L107</f>
        <v>0</v>
      </c>
      <c r="M123" s="28">
        <f t="shared" si="109"/>
        <v>0</v>
      </c>
      <c r="N123" s="28">
        <f t="shared" si="109"/>
        <v>0</v>
      </c>
      <c r="O123" s="28">
        <f t="shared" si="109"/>
        <v>0</v>
      </c>
      <c r="P123" s="28">
        <f t="shared" si="109"/>
        <v>0</v>
      </c>
      <c r="Q123" s="28">
        <f t="shared" si="109"/>
        <v>0</v>
      </c>
      <c r="R123" s="28">
        <f t="shared" si="109"/>
        <v>0</v>
      </c>
      <c r="S123" s="28">
        <f t="shared" si="109"/>
        <v>0</v>
      </c>
      <c r="T123" s="28">
        <f t="shared" si="109"/>
        <v>0</v>
      </c>
      <c r="U123" s="28">
        <f t="shared" si="109"/>
        <v>0</v>
      </c>
      <c r="V123" s="28">
        <f t="shared" si="109"/>
        <v>257933.06712000008</v>
      </c>
      <c r="W123" s="28">
        <f t="shared" si="109"/>
        <v>2837263.7383199995</v>
      </c>
      <c r="X123" s="28">
        <f t="shared" si="109"/>
        <v>25.25</v>
      </c>
      <c r="Y123" s="28">
        <f t="shared" si="109"/>
        <v>2653507.8236699998</v>
      </c>
      <c r="Z123" s="28"/>
      <c r="AA123" s="28">
        <f t="shared" si="109"/>
        <v>2653507.8236699998</v>
      </c>
    </row>
    <row r="124" spans="1:27" s="24" customFormat="1" ht="15" customHeight="1" x14ac:dyDescent="0.2">
      <c r="B124" s="37"/>
      <c r="C124" s="26"/>
      <c r="G124" s="36"/>
      <c r="H124" s="26"/>
      <c r="I124" s="79"/>
      <c r="J124" s="79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9"/>
      <c r="Y124" s="28"/>
      <c r="Z124" s="28"/>
      <c r="AA124" s="28"/>
    </row>
    <row r="125" spans="1:27" s="65" customFormat="1" x14ac:dyDescent="0.2">
      <c r="A125" s="223" t="s">
        <v>133</v>
      </c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139"/>
      <c r="AA125" s="139"/>
    </row>
    <row r="126" spans="1:27" s="118" customFormat="1" x14ac:dyDescent="0.2">
      <c r="A126" s="235" t="s">
        <v>170</v>
      </c>
      <c r="B126" s="236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178"/>
      <c r="AA126" s="178"/>
    </row>
    <row r="127" spans="1:27" s="118" customFormat="1" ht="13.5" customHeight="1" x14ac:dyDescent="0.2">
      <c r="A127" s="118">
        <v>1</v>
      </c>
      <c r="B127" s="98" t="s">
        <v>171</v>
      </c>
      <c r="C127" s="179"/>
      <c r="D127" s="56" t="s">
        <v>247</v>
      </c>
      <c r="E127" s="56">
        <v>3</v>
      </c>
      <c r="F127" s="56"/>
      <c r="G127" s="115" t="s">
        <v>409</v>
      </c>
      <c r="H127" s="179" t="s">
        <v>43</v>
      </c>
      <c r="I127" s="180" t="s">
        <v>313</v>
      </c>
      <c r="J127" s="180" t="s">
        <v>458</v>
      </c>
      <c r="K127" s="92">
        <f t="shared" ref="K127:K133" si="110">H127*I127*J127</f>
        <v>174610.98989999999</v>
      </c>
      <c r="P127" s="99">
        <v>0</v>
      </c>
      <c r="Q127" s="121">
        <f>P127*H127/100</f>
        <v>0</v>
      </c>
      <c r="V127" s="41">
        <f t="shared" ref="V127:V133" si="111">(K127+M127)*10/100</f>
        <v>17461.098989999999</v>
      </c>
      <c r="W127" s="41">
        <f t="shared" ref="W127" si="112">K127+M127+O127+Q127+S127+U127+V127</f>
        <v>192072.08888999998</v>
      </c>
      <c r="X127" s="181">
        <v>1</v>
      </c>
      <c r="Y127" s="121">
        <f t="shared" ref="Y127:Y133" si="113">W127*X127</f>
        <v>192072.08888999998</v>
      </c>
      <c r="Z127" s="72">
        <v>1</v>
      </c>
      <c r="AA127" s="41">
        <f t="shared" ref="AA127:AA133" si="114">Y127*Z127</f>
        <v>192072.08888999998</v>
      </c>
    </row>
    <row r="128" spans="1:27" s="118" customFormat="1" ht="13.5" customHeight="1" x14ac:dyDescent="0.2">
      <c r="A128" s="118">
        <v>2</v>
      </c>
      <c r="B128" s="98" t="s">
        <v>5</v>
      </c>
      <c r="C128" s="179"/>
      <c r="D128" s="56" t="s">
        <v>248</v>
      </c>
      <c r="E128" s="56">
        <v>2</v>
      </c>
      <c r="F128" s="56"/>
      <c r="G128" s="115" t="s">
        <v>447</v>
      </c>
      <c r="H128" s="179" t="s">
        <v>43</v>
      </c>
      <c r="I128" s="180" t="s">
        <v>344</v>
      </c>
      <c r="J128" s="180" t="s">
        <v>458</v>
      </c>
      <c r="K128" s="92">
        <f t="shared" si="110"/>
        <v>136481.0337</v>
      </c>
      <c r="P128" s="99">
        <v>0</v>
      </c>
      <c r="Q128" s="121">
        <f t="shared" ref="Q128:Q133" si="115">P128*H128/100</f>
        <v>0</v>
      </c>
      <c r="U128" s="121"/>
      <c r="V128" s="41">
        <f t="shared" si="111"/>
        <v>13648.103370000001</v>
      </c>
      <c r="W128" s="41">
        <f t="shared" ref="W128:W133" si="116">K128+M128+O128+Q128+S128+U128+V128</f>
        <v>150129.13707</v>
      </c>
      <c r="X128" s="181">
        <v>1</v>
      </c>
      <c r="Y128" s="121">
        <f t="shared" si="113"/>
        <v>150129.13707</v>
      </c>
      <c r="Z128" s="72">
        <v>1</v>
      </c>
      <c r="AA128" s="41">
        <f t="shared" si="114"/>
        <v>150129.13707</v>
      </c>
    </row>
    <row r="129" spans="1:27" s="118" customFormat="1" ht="13.5" customHeight="1" x14ac:dyDescent="0.2">
      <c r="A129" s="118">
        <v>3</v>
      </c>
      <c r="B129" s="98" t="s">
        <v>172</v>
      </c>
      <c r="C129" s="179"/>
      <c r="D129" s="56" t="s">
        <v>248</v>
      </c>
      <c r="E129" s="56">
        <v>3</v>
      </c>
      <c r="F129" s="56"/>
      <c r="G129" s="115" t="s">
        <v>459</v>
      </c>
      <c r="H129" s="179" t="s">
        <v>43</v>
      </c>
      <c r="I129" s="180" t="s">
        <v>365</v>
      </c>
      <c r="J129" s="180" t="s">
        <v>458</v>
      </c>
      <c r="K129" s="92">
        <f t="shared" si="110"/>
        <v>104706.0702</v>
      </c>
      <c r="P129" s="99">
        <v>0</v>
      </c>
      <c r="Q129" s="121">
        <f t="shared" si="115"/>
        <v>0</v>
      </c>
      <c r="U129" s="121"/>
      <c r="V129" s="41">
        <f t="shared" si="111"/>
        <v>10470.607020000001</v>
      </c>
      <c r="W129" s="41">
        <f t="shared" si="116"/>
        <v>115176.67722</v>
      </c>
      <c r="X129" s="181">
        <v>1</v>
      </c>
      <c r="Y129" s="121">
        <f t="shared" si="113"/>
        <v>115176.67722</v>
      </c>
      <c r="Z129" s="72">
        <v>1</v>
      </c>
      <c r="AA129" s="41">
        <f t="shared" si="114"/>
        <v>115176.67722</v>
      </c>
    </row>
    <row r="130" spans="1:27" s="118" customFormat="1" ht="13.5" customHeight="1" x14ac:dyDescent="0.2">
      <c r="A130" s="118">
        <v>4</v>
      </c>
      <c r="B130" s="98" t="s">
        <v>172</v>
      </c>
      <c r="C130" s="179"/>
      <c r="D130" s="56" t="s">
        <v>248</v>
      </c>
      <c r="E130" s="56">
        <v>2</v>
      </c>
      <c r="F130" s="56"/>
      <c r="G130" s="115" t="s">
        <v>460</v>
      </c>
      <c r="H130" s="179" t="s">
        <v>43</v>
      </c>
      <c r="I130" s="180" t="s">
        <v>309</v>
      </c>
      <c r="J130" s="180" t="s">
        <v>458</v>
      </c>
      <c r="K130" s="92">
        <f t="shared" si="110"/>
        <v>146164.8321</v>
      </c>
      <c r="P130" s="99">
        <v>0</v>
      </c>
      <c r="Q130" s="121">
        <f t="shared" si="115"/>
        <v>0</v>
      </c>
      <c r="U130" s="121"/>
      <c r="V130" s="41">
        <f t="shared" si="111"/>
        <v>14616.48321</v>
      </c>
      <c r="W130" s="41">
        <f t="shared" si="116"/>
        <v>160781.31531000001</v>
      </c>
      <c r="X130" s="181">
        <v>1</v>
      </c>
      <c r="Y130" s="121">
        <f t="shared" si="113"/>
        <v>160781.31531000001</v>
      </c>
      <c r="Z130" s="72">
        <v>1</v>
      </c>
      <c r="AA130" s="41">
        <f t="shared" si="114"/>
        <v>160781.31531000001</v>
      </c>
    </row>
    <row r="131" spans="1:27" s="118" customFormat="1" ht="13.5" customHeight="1" x14ac:dyDescent="0.2">
      <c r="A131" s="118">
        <v>5</v>
      </c>
      <c r="B131" s="98" t="s">
        <v>172</v>
      </c>
      <c r="C131" s="179"/>
      <c r="D131" s="56" t="s">
        <v>248</v>
      </c>
      <c r="E131" s="56">
        <v>3</v>
      </c>
      <c r="F131" s="56"/>
      <c r="G131" s="115" t="s">
        <v>461</v>
      </c>
      <c r="H131" s="179" t="s">
        <v>43</v>
      </c>
      <c r="I131" s="180" t="s">
        <v>345</v>
      </c>
      <c r="J131" s="180" t="s">
        <v>458</v>
      </c>
      <c r="K131" s="92">
        <f t="shared" si="110"/>
        <v>103798.21410000001</v>
      </c>
      <c r="P131" s="99">
        <v>0</v>
      </c>
      <c r="Q131" s="121">
        <f t="shared" si="115"/>
        <v>0</v>
      </c>
      <c r="U131" s="121"/>
      <c r="V131" s="41">
        <f t="shared" si="111"/>
        <v>10379.82141</v>
      </c>
      <c r="W131" s="41">
        <f t="shared" si="116"/>
        <v>114178.03551000002</v>
      </c>
      <c r="X131" s="181">
        <v>1</v>
      </c>
      <c r="Y131" s="121">
        <f t="shared" si="113"/>
        <v>114178.03551000002</v>
      </c>
      <c r="Z131" s="72">
        <v>1</v>
      </c>
      <c r="AA131" s="41">
        <f t="shared" si="114"/>
        <v>114178.03551000002</v>
      </c>
    </row>
    <row r="132" spans="1:27" s="118" customFormat="1" ht="13.5" customHeight="1" x14ac:dyDescent="0.2">
      <c r="A132" s="118">
        <v>6</v>
      </c>
      <c r="B132" s="98" t="s">
        <v>172</v>
      </c>
      <c r="C132" s="179"/>
      <c r="D132" s="56" t="s">
        <v>248</v>
      </c>
      <c r="E132" s="56">
        <v>2</v>
      </c>
      <c r="F132" s="56"/>
      <c r="G132" s="115" t="s">
        <v>462</v>
      </c>
      <c r="H132" s="179" t="s">
        <v>43</v>
      </c>
      <c r="I132" s="180" t="s">
        <v>316</v>
      </c>
      <c r="J132" s="180" t="s">
        <v>458</v>
      </c>
      <c r="K132" s="92">
        <f t="shared" si="110"/>
        <v>139507.22070000001</v>
      </c>
      <c r="P132" s="99">
        <v>0</v>
      </c>
      <c r="Q132" s="121">
        <f t="shared" si="115"/>
        <v>0</v>
      </c>
      <c r="U132" s="121"/>
      <c r="V132" s="41">
        <f t="shared" si="111"/>
        <v>13950.72207</v>
      </c>
      <c r="W132" s="41">
        <f t="shared" si="116"/>
        <v>153457.94276999999</v>
      </c>
      <c r="X132" s="181">
        <v>1</v>
      </c>
      <c r="Y132" s="121">
        <f t="shared" si="113"/>
        <v>153457.94276999999</v>
      </c>
      <c r="Z132" s="72">
        <v>1</v>
      </c>
      <c r="AA132" s="41">
        <f t="shared" si="114"/>
        <v>153457.94276999999</v>
      </c>
    </row>
    <row r="133" spans="1:27" s="118" customFormat="1" ht="13.5" customHeight="1" x14ac:dyDescent="0.2">
      <c r="A133" s="118">
        <v>7</v>
      </c>
      <c r="B133" s="98" t="s">
        <v>172</v>
      </c>
      <c r="C133" s="182"/>
      <c r="D133" s="56" t="s">
        <v>248</v>
      </c>
      <c r="E133" s="56">
        <v>3</v>
      </c>
      <c r="F133" s="56"/>
      <c r="G133" s="115" t="s">
        <v>463</v>
      </c>
      <c r="H133" s="179" t="s">
        <v>43</v>
      </c>
      <c r="I133" s="180" t="s">
        <v>345</v>
      </c>
      <c r="J133" s="180" t="s">
        <v>458</v>
      </c>
      <c r="K133" s="92">
        <f t="shared" si="110"/>
        <v>103798.21410000001</v>
      </c>
      <c r="P133" s="99">
        <v>0</v>
      </c>
      <c r="Q133" s="121">
        <f t="shared" si="115"/>
        <v>0</v>
      </c>
      <c r="U133" s="121"/>
      <c r="V133" s="41">
        <f t="shared" si="111"/>
        <v>10379.82141</v>
      </c>
      <c r="W133" s="41">
        <f t="shared" si="116"/>
        <v>114178.03551000002</v>
      </c>
      <c r="X133" s="181">
        <v>1</v>
      </c>
      <c r="Y133" s="121">
        <f t="shared" si="113"/>
        <v>114178.03551000002</v>
      </c>
      <c r="Z133" s="72">
        <v>1</v>
      </c>
      <c r="AA133" s="41">
        <f t="shared" si="114"/>
        <v>114178.03551000002</v>
      </c>
    </row>
    <row r="134" spans="1:27" s="183" customFormat="1" ht="13.5" customHeight="1" x14ac:dyDescent="0.2">
      <c r="B134" s="218" t="s">
        <v>173</v>
      </c>
      <c r="C134" s="184"/>
      <c r="D134" s="185"/>
      <c r="E134" s="185"/>
      <c r="F134" s="185"/>
      <c r="G134" s="186"/>
      <c r="H134" s="184"/>
      <c r="I134" s="187"/>
      <c r="J134" s="187"/>
      <c r="K134" s="177">
        <f>SUM(K127:K133)</f>
        <v>909066.57479999983</v>
      </c>
      <c r="L134" s="185"/>
      <c r="M134" s="185">
        <f>SUM(M127:M133)</f>
        <v>0</v>
      </c>
      <c r="N134" s="177"/>
      <c r="O134" s="177">
        <f>SUM(O127:O133)</f>
        <v>0</v>
      </c>
      <c r="P134" s="177"/>
      <c r="Q134" s="177">
        <f>SUM(Q127:Q133)</f>
        <v>0</v>
      </c>
      <c r="R134" s="177"/>
      <c r="S134" s="177">
        <f>SUM(S127:S133)</f>
        <v>0</v>
      </c>
      <c r="T134" s="177"/>
      <c r="U134" s="177">
        <f>SUM(U127:U133)</f>
        <v>0</v>
      </c>
      <c r="V134" s="177">
        <f>SUM(V127:V133)</f>
        <v>90906.657480000009</v>
      </c>
      <c r="W134" s="177">
        <f t="shared" ref="W134" si="117">SUM(W127:W133)</f>
        <v>999973.23227999988</v>
      </c>
      <c r="X134" s="188">
        <f>SUM(X127:X133)</f>
        <v>7</v>
      </c>
      <c r="Y134" s="177">
        <f>SUM(Y127:Y133)</f>
        <v>999973.23227999988</v>
      </c>
      <c r="Z134" s="177"/>
      <c r="AA134" s="177">
        <f t="shared" ref="AA134" si="118">SUM(AA127:AA133)</f>
        <v>999973.23227999988</v>
      </c>
    </row>
    <row r="135" spans="1:27" s="24" customFormat="1" x14ac:dyDescent="0.2">
      <c r="A135" s="220" t="s">
        <v>160</v>
      </c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138"/>
      <c r="AA135" s="138"/>
    </row>
    <row r="136" spans="1:27" s="99" customFormat="1" ht="13.15" customHeight="1" x14ac:dyDescent="0.2">
      <c r="A136" s="99">
        <v>1</v>
      </c>
      <c r="B136" s="98" t="s">
        <v>174</v>
      </c>
      <c r="C136" s="115"/>
      <c r="D136" s="56" t="s">
        <v>248</v>
      </c>
      <c r="E136" s="56">
        <v>3</v>
      </c>
      <c r="F136" s="63"/>
      <c r="G136" s="115" t="s">
        <v>422</v>
      </c>
      <c r="H136" s="179" t="s">
        <v>43</v>
      </c>
      <c r="I136" s="189" t="s">
        <v>365</v>
      </c>
      <c r="J136" s="189" t="s">
        <v>458</v>
      </c>
      <c r="K136" s="92">
        <f t="shared" ref="K136:K170" si="119">H136*I136*J136</f>
        <v>104706.0702</v>
      </c>
      <c r="P136" s="99">
        <v>0</v>
      </c>
      <c r="Q136" s="121">
        <f>P136*H136/100</f>
        <v>0</v>
      </c>
      <c r="V136" s="41">
        <f t="shared" ref="V136:V137" si="120">(K136+M136)*10/100</f>
        <v>10470.607020000001</v>
      </c>
      <c r="W136" s="41">
        <f t="shared" ref="W136:W137" si="121">K136+M136+O136+Q136+S136+U136+V136</f>
        <v>115176.67722</v>
      </c>
      <c r="X136" s="120">
        <v>1</v>
      </c>
      <c r="Y136" s="121">
        <f t="shared" ref="Y136:Y170" si="122">W136*X136</f>
        <v>115176.67722</v>
      </c>
      <c r="Z136" s="72">
        <v>1</v>
      </c>
      <c r="AA136" s="41">
        <f t="shared" ref="AA136:AA170" si="123">Y136*Z136</f>
        <v>115176.67722</v>
      </c>
    </row>
    <row r="137" spans="1:27" s="69" customFormat="1" ht="13.15" customHeight="1" x14ac:dyDescent="0.2">
      <c r="A137" s="58">
        <v>2</v>
      </c>
      <c r="B137" s="98" t="s">
        <v>299</v>
      </c>
      <c r="C137" s="32"/>
      <c r="D137" s="59" t="s">
        <v>230</v>
      </c>
      <c r="E137" s="59">
        <v>4</v>
      </c>
      <c r="F137" s="59"/>
      <c r="G137" s="36" t="s">
        <v>464</v>
      </c>
      <c r="H137" s="36" t="s">
        <v>43</v>
      </c>
      <c r="I137" s="206">
        <v>3.32</v>
      </c>
      <c r="J137" s="32" t="s">
        <v>394</v>
      </c>
      <c r="K137" s="92">
        <f t="shared" si="119"/>
        <v>137484.45359999998</v>
      </c>
      <c r="L137" s="24">
        <v>25</v>
      </c>
      <c r="M137" s="41">
        <f>K137*L137/100</f>
        <v>34371.113399999995</v>
      </c>
      <c r="S137" s="41">
        <f t="shared" ref="S137" si="124">R137*H137/100</f>
        <v>0</v>
      </c>
      <c r="V137" s="111">
        <f t="shared" si="120"/>
        <v>17185.556700000001</v>
      </c>
      <c r="W137" s="111">
        <f t="shared" si="121"/>
        <v>189041.1237</v>
      </c>
      <c r="X137" s="80">
        <v>1</v>
      </c>
      <c r="Y137" s="121">
        <f t="shared" si="122"/>
        <v>189041.1237</v>
      </c>
      <c r="Z137" s="72">
        <v>1</v>
      </c>
      <c r="AA137" s="41">
        <f t="shared" si="123"/>
        <v>189041.1237</v>
      </c>
    </row>
    <row r="138" spans="1:27" s="69" customFormat="1" ht="13.15" customHeight="1" x14ac:dyDescent="0.2">
      <c r="A138" s="99">
        <v>3</v>
      </c>
      <c r="B138" s="98" t="s">
        <v>315</v>
      </c>
      <c r="C138" s="32"/>
      <c r="D138" s="59" t="s">
        <v>248</v>
      </c>
      <c r="E138" s="59">
        <v>3</v>
      </c>
      <c r="F138" s="59"/>
      <c r="G138" s="36" t="s">
        <v>422</v>
      </c>
      <c r="H138" s="179" t="s">
        <v>43</v>
      </c>
      <c r="I138" s="189" t="s">
        <v>365</v>
      </c>
      <c r="J138" s="189" t="s">
        <v>458</v>
      </c>
      <c r="K138" s="92">
        <f t="shared" si="119"/>
        <v>104706.0702</v>
      </c>
      <c r="L138" s="99"/>
      <c r="M138" s="99"/>
      <c r="N138" s="99"/>
      <c r="O138" s="99"/>
      <c r="P138" s="99">
        <v>0</v>
      </c>
      <c r="Q138" s="121">
        <f>P138*H138/100</f>
        <v>0</v>
      </c>
      <c r="R138" s="99"/>
      <c r="S138" s="99"/>
      <c r="T138" s="99"/>
      <c r="U138" s="99"/>
      <c r="V138" s="41">
        <f t="shared" ref="V138" si="125">(K138+M138)*10/100</f>
        <v>10470.607020000001</v>
      </c>
      <c r="W138" s="41">
        <f t="shared" ref="W138" si="126">K138+M138+O138+Q138+S138+U138+V138</f>
        <v>115176.67722</v>
      </c>
      <c r="X138" s="120">
        <v>0.5</v>
      </c>
      <c r="Y138" s="121">
        <f t="shared" ref="Y138" si="127">W138*X138</f>
        <v>57588.338609999999</v>
      </c>
      <c r="Z138" s="72">
        <v>1</v>
      </c>
      <c r="AA138" s="41">
        <f t="shared" si="123"/>
        <v>57588.338609999999</v>
      </c>
    </row>
    <row r="139" spans="1:27" s="99" customFormat="1" ht="13.15" customHeight="1" x14ac:dyDescent="0.2">
      <c r="A139" s="99">
        <v>5</v>
      </c>
      <c r="B139" s="98" t="s">
        <v>175</v>
      </c>
      <c r="C139" s="115"/>
      <c r="D139" s="63" t="s">
        <v>231</v>
      </c>
      <c r="E139" s="63"/>
      <c r="F139" s="63"/>
      <c r="G139" s="115" t="s">
        <v>465</v>
      </c>
      <c r="H139" s="179" t="s">
        <v>43</v>
      </c>
      <c r="I139" s="189" t="s">
        <v>312</v>
      </c>
      <c r="J139" s="189" t="s">
        <v>458</v>
      </c>
      <c r="K139" s="92">
        <f t="shared" si="119"/>
        <v>99561.552299999996</v>
      </c>
      <c r="P139" s="99">
        <v>0</v>
      </c>
      <c r="Q139" s="121">
        <f>P139*H139/100</f>
        <v>0</v>
      </c>
      <c r="V139" s="41">
        <f t="shared" ref="V139:V170" si="128">(K139+M139)*10/100</f>
        <v>9956.1552299999985</v>
      </c>
      <c r="W139" s="41">
        <f t="shared" ref="W139:W170" si="129">K139+M139+O139+Q139+S139+U139+V139</f>
        <v>109517.70753</v>
      </c>
      <c r="X139" s="120">
        <v>1</v>
      </c>
      <c r="Y139" s="121">
        <f t="shared" si="122"/>
        <v>109517.70753</v>
      </c>
      <c r="Z139" s="72">
        <v>1</v>
      </c>
      <c r="AA139" s="41">
        <f t="shared" si="123"/>
        <v>109517.70753</v>
      </c>
    </row>
    <row r="140" spans="1:27" s="118" customFormat="1" ht="13.15" customHeight="1" x14ac:dyDescent="0.2">
      <c r="A140" s="58">
        <v>6</v>
      </c>
      <c r="B140" s="98" t="s">
        <v>301</v>
      </c>
      <c r="C140" s="179"/>
      <c r="D140" s="56" t="s">
        <v>247</v>
      </c>
      <c r="E140" s="56">
        <v>3</v>
      </c>
      <c r="F140" s="56"/>
      <c r="G140" s="115" t="s">
        <v>466</v>
      </c>
      <c r="H140" s="179" t="s">
        <v>43</v>
      </c>
      <c r="I140" s="180" t="s">
        <v>467</v>
      </c>
      <c r="J140" s="189" t="s">
        <v>458</v>
      </c>
      <c r="K140" s="92">
        <f t="shared" si="119"/>
        <v>156151.24919999999</v>
      </c>
      <c r="V140" s="41">
        <f t="shared" si="128"/>
        <v>15615.124919999998</v>
      </c>
      <c r="W140" s="41">
        <f t="shared" si="129"/>
        <v>171766.37411999999</v>
      </c>
      <c r="X140" s="181">
        <v>1</v>
      </c>
      <c r="Y140" s="121">
        <f t="shared" si="122"/>
        <v>171766.37411999999</v>
      </c>
      <c r="Z140" s="72">
        <v>1</v>
      </c>
      <c r="AA140" s="41">
        <f t="shared" si="123"/>
        <v>171766.37411999999</v>
      </c>
    </row>
    <row r="141" spans="1:27" s="99" customFormat="1" ht="22.9" customHeight="1" x14ac:dyDescent="0.2">
      <c r="A141" s="99">
        <v>7</v>
      </c>
      <c r="B141" s="98" t="s">
        <v>176</v>
      </c>
      <c r="C141" s="115"/>
      <c r="D141" s="56" t="s">
        <v>248</v>
      </c>
      <c r="E141" s="56">
        <v>3</v>
      </c>
      <c r="F141" s="63"/>
      <c r="G141" s="115" t="s">
        <v>455</v>
      </c>
      <c r="H141" s="179" t="s">
        <v>43</v>
      </c>
      <c r="I141" s="189" t="s">
        <v>468</v>
      </c>
      <c r="J141" s="189" t="s">
        <v>458</v>
      </c>
      <c r="K141" s="92">
        <f t="shared" si="119"/>
        <v>100166.78969999999</v>
      </c>
      <c r="V141" s="41">
        <f t="shared" si="128"/>
        <v>10016.678969999999</v>
      </c>
      <c r="W141" s="41">
        <f t="shared" si="129"/>
        <v>110183.46866999999</v>
      </c>
      <c r="X141" s="120">
        <v>1</v>
      </c>
      <c r="Y141" s="121">
        <f t="shared" si="122"/>
        <v>110183.46866999999</v>
      </c>
      <c r="Z141" s="72">
        <v>1</v>
      </c>
      <c r="AA141" s="41">
        <f t="shared" si="123"/>
        <v>110183.46866999999</v>
      </c>
    </row>
    <row r="142" spans="1:27" s="99" customFormat="1" ht="13.9" customHeight="1" x14ac:dyDescent="0.2">
      <c r="A142" s="58">
        <v>8</v>
      </c>
      <c r="B142" s="98" t="s">
        <v>177</v>
      </c>
      <c r="C142" s="190"/>
      <c r="D142" s="56" t="s">
        <v>248</v>
      </c>
      <c r="E142" s="56">
        <v>2</v>
      </c>
      <c r="F142" s="63"/>
      <c r="G142" s="115" t="s">
        <v>469</v>
      </c>
      <c r="H142" s="179" t="s">
        <v>43</v>
      </c>
      <c r="I142" s="189" t="s">
        <v>316</v>
      </c>
      <c r="J142" s="189" t="s">
        <v>458</v>
      </c>
      <c r="K142" s="92">
        <f t="shared" si="119"/>
        <v>139507.22070000001</v>
      </c>
      <c r="P142" s="99">
        <v>0</v>
      </c>
      <c r="Q142" s="121">
        <f>P142*H142/100</f>
        <v>0</v>
      </c>
      <c r="U142" s="121"/>
      <c r="V142" s="41">
        <f t="shared" si="128"/>
        <v>13950.72207</v>
      </c>
      <c r="W142" s="41">
        <f t="shared" si="129"/>
        <v>153457.94276999999</v>
      </c>
      <c r="X142" s="120">
        <v>1</v>
      </c>
      <c r="Y142" s="121">
        <f t="shared" si="122"/>
        <v>153457.94276999999</v>
      </c>
      <c r="Z142" s="72">
        <v>1</v>
      </c>
      <c r="AA142" s="41">
        <f t="shared" si="123"/>
        <v>153457.94276999999</v>
      </c>
    </row>
    <row r="143" spans="1:27" s="99" customFormat="1" ht="13.9" customHeight="1" x14ac:dyDescent="0.2">
      <c r="A143" s="58">
        <v>8</v>
      </c>
      <c r="B143" s="98" t="s">
        <v>177</v>
      </c>
      <c r="C143" s="190"/>
      <c r="D143" s="56" t="s">
        <v>248</v>
      </c>
      <c r="E143" s="56">
        <v>2</v>
      </c>
      <c r="F143" s="63"/>
      <c r="G143" s="115" t="s">
        <v>469</v>
      </c>
      <c r="H143" s="179" t="s">
        <v>43</v>
      </c>
      <c r="I143" s="189" t="s">
        <v>316</v>
      </c>
      <c r="J143" s="189" t="s">
        <v>458</v>
      </c>
      <c r="K143" s="92">
        <f t="shared" ref="K143" si="130">H143*I143*J143</f>
        <v>139507.22070000001</v>
      </c>
      <c r="P143" s="99">
        <v>0</v>
      </c>
      <c r="Q143" s="121">
        <f>P143*H143/100</f>
        <v>0</v>
      </c>
      <c r="U143" s="121"/>
      <c r="V143" s="41">
        <f t="shared" ref="V143" si="131">(K143+M143)*10/100</f>
        <v>13950.72207</v>
      </c>
      <c r="W143" s="41">
        <f t="shared" ref="W143" si="132">K143+M143+O143+Q143+S143+U143+V143</f>
        <v>153457.94276999999</v>
      </c>
      <c r="X143" s="120">
        <v>0.5</v>
      </c>
      <c r="Y143" s="121">
        <f t="shared" ref="Y143" si="133">W143*X143</f>
        <v>76728.971384999997</v>
      </c>
      <c r="Z143" s="72">
        <v>1</v>
      </c>
      <c r="AA143" s="41">
        <f t="shared" ref="AA143" si="134">Y143*Z143</f>
        <v>76728.971384999997</v>
      </c>
    </row>
    <row r="144" spans="1:27" s="99" customFormat="1" ht="13.9" customHeight="1" x14ac:dyDescent="0.2">
      <c r="A144" s="99">
        <v>9</v>
      </c>
      <c r="B144" s="98" t="s">
        <v>178</v>
      </c>
      <c r="C144" s="115"/>
      <c r="D144" s="56" t="s">
        <v>248</v>
      </c>
      <c r="E144" s="56">
        <v>3</v>
      </c>
      <c r="F144" s="63"/>
      <c r="G144" s="115" t="s">
        <v>472</v>
      </c>
      <c r="H144" s="179" t="s">
        <v>43</v>
      </c>
      <c r="I144" s="189" t="s">
        <v>468</v>
      </c>
      <c r="J144" s="189" t="s">
        <v>458</v>
      </c>
      <c r="K144" s="92">
        <f t="shared" si="119"/>
        <v>100166.78969999999</v>
      </c>
      <c r="V144" s="41">
        <f t="shared" si="128"/>
        <v>10016.678969999999</v>
      </c>
      <c r="W144" s="41">
        <f t="shared" si="129"/>
        <v>110183.46866999999</v>
      </c>
      <c r="X144" s="120">
        <v>1</v>
      </c>
      <c r="Y144" s="121">
        <f t="shared" si="122"/>
        <v>110183.46866999999</v>
      </c>
      <c r="Z144" s="72">
        <v>1</v>
      </c>
      <c r="AA144" s="41">
        <f t="shared" si="123"/>
        <v>110183.46866999999</v>
      </c>
    </row>
    <row r="145" spans="1:27" s="99" customFormat="1" ht="13.9" customHeight="1" x14ac:dyDescent="0.2">
      <c r="A145" s="58">
        <v>10</v>
      </c>
      <c r="B145" s="98" t="s">
        <v>180</v>
      </c>
      <c r="C145" s="115"/>
      <c r="D145" s="56" t="s">
        <v>248</v>
      </c>
      <c r="E145" s="56">
        <v>3</v>
      </c>
      <c r="F145" s="63"/>
      <c r="G145" s="115" t="s">
        <v>470</v>
      </c>
      <c r="H145" s="179" t="s">
        <v>43</v>
      </c>
      <c r="I145" s="189" t="s">
        <v>468</v>
      </c>
      <c r="J145" s="189" t="s">
        <v>458</v>
      </c>
      <c r="K145" s="92">
        <f t="shared" si="119"/>
        <v>100166.78969999999</v>
      </c>
      <c r="V145" s="41">
        <f t="shared" si="128"/>
        <v>10016.678969999999</v>
      </c>
      <c r="W145" s="41">
        <f t="shared" si="129"/>
        <v>110183.46866999999</v>
      </c>
      <c r="X145" s="120">
        <v>1</v>
      </c>
      <c r="Y145" s="121">
        <f t="shared" si="122"/>
        <v>110183.46866999999</v>
      </c>
      <c r="Z145" s="72">
        <v>1</v>
      </c>
      <c r="AA145" s="41">
        <f t="shared" si="123"/>
        <v>110183.46866999999</v>
      </c>
    </row>
    <row r="146" spans="1:27" s="99" customFormat="1" ht="13.9" customHeight="1" x14ac:dyDescent="0.2">
      <c r="A146" s="99">
        <v>11</v>
      </c>
      <c r="B146" s="98" t="s">
        <v>4</v>
      </c>
      <c r="C146" s="115" t="s">
        <v>132</v>
      </c>
      <c r="F146" s="99">
        <v>4</v>
      </c>
      <c r="G146" s="115"/>
      <c r="H146" s="179" t="s">
        <v>43</v>
      </c>
      <c r="I146" s="80">
        <v>2.9</v>
      </c>
      <c r="J146" s="189" t="s">
        <v>458</v>
      </c>
      <c r="K146" s="92">
        <f t="shared" si="119"/>
        <v>87759.422999999995</v>
      </c>
      <c r="S146" s="121"/>
      <c r="T146" s="99">
        <v>20</v>
      </c>
      <c r="U146" s="121">
        <f>T146*H146/100</f>
        <v>3539.4</v>
      </c>
      <c r="V146" s="41">
        <f t="shared" si="128"/>
        <v>8775.9423000000006</v>
      </c>
      <c r="W146" s="41">
        <f>K146+M146+O146+Q146+S146+U146+V146</f>
        <v>100074.76529999998</v>
      </c>
      <c r="X146" s="120">
        <v>1</v>
      </c>
      <c r="Y146" s="121">
        <f t="shared" si="122"/>
        <v>100074.76529999998</v>
      </c>
      <c r="Z146" s="72">
        <v>1</v>
      </c>
      <c r="AA146" s="41">
        <f t="shared" si="123"/>
        <v>100074.76529999998</v>
      </c>
    </row>
    <row r="147" spans="1:27" s="99" customFormat="1" ht="22.5" customHeight="1" x14ac:dyDescent="0.2">
      <c r="A147" s="58">
        <v>12</v>
      </c>
      <c r="B147" s="98" t="s">
        <v>355</v>
      </c>
      <c r="C147" s="115" t="s">
        <v>132</v>
      </c>
      <c r="F147" s="99">
        <v>4</v>
      </c>
      <c r="G147" s="115"/>
      <c r="H147" s="179" t="s">
        <v>43</v>
      </c>
      <c r="I147" s="80">
        <v>2.9</v>
      </c>
      <c r="J147" s="189" t="s">
        <v>458</v>
      </c>
      <c r="K147" s="92">
        <f t="shared" si="119"/>
        <v>87759.422999999995</v>
      </c>
      <c r="S147" s="121"/>
      <c r="T147" s="99">
        <v>20</v>
      </c>
      <c r="U147" s="121">
        <f>T147*H147/100</f>
        <v>3539.4</v>
      </c>
      <c r="V147" s="41">
        <f t="shared" si="128"/>
        <v>8775.9423000000006</v>
      </c>
      <c r="W147" s="41">
        <f t="shared" si="129"/>
        <v>100074.76529999998</v>
      </c>
      <c r="X147" s="120">
        <v>1</v>
      </c>
      <c r="Y147" s="121">
        <f t="shared" si="122"/>
        <v>100074.76529999998</v>
      </c>
      <c r="Z147" s="72">
        <v>1</v>
      </c>
      <c r="AA147" s="41">
        <f t="shared" si="123"/>
        <v>100074.76529999998</v>
      </c>
    </row>
    <row r="148" spans="1:27" s="99" customFormat="1" ht="22.5" customHeight="1" x14ac:dyDescent="0.2">
      <c r="A148" s="58">
        <v>12</v>
      </c>
      <c r="B148" s="98" t="s">
        <v>355</v>
      </c>
      <c r="C148" s="115" t="s">
        <v>132</v>
      </c>
      <c r="F148" s="99">
        <v>4</v>
      </c>
      <c r="G148" s="115"/>
      <c r="H148" s="179" t="s">
        <v>43</v>
      </c>
      <c r="I148" s="80">
        <v>2.9</v>
      </c>
      <c r="J148" s="189" t="s">
        <v>458</v>
      </c>
      <c r="K148" s="92">
        <f t="shared" ref="K148" si="135">H148*I148*J148</f>
        <v>87759.422999999995</v>
      </c>
      <c r="S148" s="121"/>
      <c r="T148" s="99">
        <v>20</v>
      </c>
      <c r="U148" s="121">
        <f>T148*H148/100</f>
        <v>3539.4</v>
      </c>
      <c r="V148" s="41">
        <f t="shared" ref="V148" si="136">(K148+M148)*10/100</f>
        <v>8775.9423000000006</v>
      </c>
      <c r="W148" s="41">
        <f t="shared" ref="W148" si="137">K148+M148+O148+Q148+S148+U148+V148</f>
        <v>100074.76529999998</v>
      </c>
      <c r="X148" s="120">
        <v>0.5</v>
      </c>
      <c r="Y148" s="121">
        <f t="shared" ref="Y148" si="138">W148*X148</f>
        <v>50037.382649999992</v>
      </c>
      <c r="Z148" s="72">
        <v>1</v>
      </c>
      <c r="AA148" s="41">
        <f t="shared" ref="AA148" si="139">Y148*Z148</f>
        <v>50037.382649999992</v>
      </c>
    </row>
    <row r="149" spans="1:27" s="99" customFormat="1" ht="13.9" customHeight="1" x14ac:dyDescent="0.2">
      <c r="A149" s="58">
        <v>14</v>
      </c>
      <c r="B149" s="98" t="s">
        <v>181</v>
      </c>
      <c r="C149" s="115"/>
      <c r="F149" s="99">
        <v>1</v>
      </c>
      <c r="G149" s="115"/>
      <c r="H149" s="179" t="s">
        <v>43</v>
      </c>
      <c r="I149" s="189" t="s">
        <v>314</v>
      </c>
      <c r="J149" s="189" t="s">
        <v>458</v>
      </c>
      <c r="K149" s="92">
        <f t="shared" si="119"/>
        <v>85035.854699999996</v>
      </c>
      <c r="V149" s="41">
        <f t="shared" si="128"/>
        <v>8503.58547</v>
      </c>
      <c r="W149" s="41">
        <f t="shared" si="129"/>
        <v>93539.440170000002</v>
      </c>
      <c r="X149" s="120">
        <v>1</v>
      </c>
      <c r="Y149" s="121">
        <f t="shared" si="122"/>
        <v>93539.440170000002</v>
      </c>
      <c r="Z149" s="72">
        <v>1</v>
      </c>
      <c r="AA149" s="41">
        <f t="shared" si="123"/>
        <v>93539.440170000002</v>
      </c>
    </row>
    <row r="150" spans="1:27" s="99" customFormat="1" ht="13.9" customHeight="1" x14ac:dyDescent="0.2">
      <c r="A150" s="99">
        <v>15</v>
      </c>
      <c r="B150" s="98" t="s">
        <v>182</v>
      </c>
      <c r="C150" s="115"/>
      <c r="F150" s="99">
        <v>2</v>
      </c>
      <c r="G150" s="115"/>
      <c r="H150" s="179" t="s">
        <v>43</v>
      </c>
      <c r="I150" s="189" t="s">
        <v>531</v>
      </c>
      <c r="J150" s="189" t="s">
        <v>458</v>
      </c>
      <c r="K150" s="92">
        <f t="shared" si="119"/>
        <v>85943.710799999986</v>
      </c>
      <c r="V150" s="41">
        <f t="shared" si="128"/>
        <v>8594.371079999999</v>
      </c>
      <c r="W150" s="41">
        <f t="shared" si="129"/>
        <v>94538.081879999983</v>
      </c>
      <c r="X150" s="120">
        <v>1</v>
      </c>
      <c r="Y150" s="121">
        <f t="shared" si="122"/>
        <v>94538.081879999983</v>
      </c>
      <c r="Z150" s="72">
        <v>1</v>
      </c>
      <c r="AA150" s="41">
        <f t="shared" si="123"/>
        <v>94538.081879999983</v>
      </c>
    </row>
    <row r="151" spans="1:27" s="99" customFormat="1" ht="13.9" customHeight="1" x14ac:dyDescent="0.2">
      <c r="A151" s="58">
        <v>16</v>
      </c>
      <c r="B151" s="98" t="s">
        <v>183</v>
      </c>
      <c r="C151" s="115"/>
      <c r="F151" s="99">
        <v>2</v>
      </c>
      <c r="G151" s="115"/>
      <c r="H151" s="179" t="s">
        <v>43</v>
      </c>
      <c r="I151" s="189" t="s">
        <v>531</v>
      </c>
      <c r="J151" s="189" t="s">
        <v>458</v>
      </c>
      <c r="K151" s="92">
        <f t="shared" si="119"/>
        <v>85943.710799999986</v>
      </c>
      <c r="O151" s="121"/>
      <c r="Q151" s="121"/>
      <c r="V151" s="41">
        <f t="shared" si="128"/>
        <v>8594.371079999999</v>
      </c>
      <c r="W151" s="41">
        <f t="shared" si="129"/>
        <v>94538.081879999983</v>
      </c>
      <c r="X151" s="120">
        <v>1</v>
      </c>
      <c r="Y151" s="121">
        <f t="shared" si="122"/>
        <v>94538.081879999983</v>
      </c>
      <c r="Z151" s="72">
        <v>1</v>
      </c>
      <c r="AA151" s="41">
        <f t="shared" si="123"/>
        <v>94538.081879999983</v>
      </c>
    </row>
    <row r="152" spans="1:27" s="99" customFormat="1" ht="13.9" customHeight="1" x14ac:dyDescent="0.2">
      <c r="A152" s="99">
        <v>17</v>
      </c>
      <c r="B152" s="98" t="s">
        <v>183</v>
      </c>
      <c r="C152" s="115"/>
      <c r="F152" s="99">
        <v>2</v>
      </c>
      <c r="G152" s="115"/>
      <c r="H152" s="179" t="s">
        <v>43</v>
      </c>
      <c r="I152" s="189" t="s">
        <v>531</v>
      </c>
      <c r="J152" s="189" t="s">
        <v>458</v>
      </c>
      <c r="K152" s="92">
        <f t="shared" si="119"/>
        <v>85943.710799999986</v>
      </c>
      <c r="O152" s="121"/>
      <c r="Q152" s="121"/>
      <c r="V152" s="41">
        <f t="shared" si="128"/>
        <v>8594.371079999999</v>
      </c>
      <c r="W152" s="41">
        <f t="shared" si="129"/>
        <v>94538.081879999983</v>
      </c>
      <c r="X152" s="120">
        <v>1</v>
      </c>
      <c r="Y152" s="121">
        <f t="shared" si="122"/>
        <v>94538.081879999983</v>
      </c>
      <c r="Z152" s="72">
        <v>1</v>
      </c>
      <c r="AA152" s="41">
        <f t="shared" si="123"/>
        <v>94538.081879999983</v>
      </c>
    </row>
    <row r="153" spans="1:27" s="99" customFormat="1" ht="13.9" customHeight="1" x14ac:dyDescent="0.2">
      <c r="A153" s="58">
        <v>18</v>
      </c>
      <c r="B153" s="98" t="s">
        <v>220</v>
      </c>
      <c r="C153" s="115"/>
      <c r="F153" s="99">
        <v>4</v>
      </c>
      <c r="G153" s="115"/>
      <c r="H153" s="179" t="s">
        <v>43</v>
      </c>
      <c r="I153" s="189" t="s">
        <v>532</v>
      </c>
      <c r="J153" s="189" t="s">
        <v>458</v>
      </c>
      <c r="K153" s="92">
        <f t="shared" si="119"/>
        <v>87759.422999999995</v>
      </c>
      <c r="V153" s="41">
        <f t="shared" si="128"/>
        <v>8775.9423000000006</v>
      </c>
      <c r="W153" s="41">
        <f t="shared" si="129"/>
        <v>96535.36529999999</v>
      </c>
      <c r="X153" s="120">
        <v>1</v>
      </c>
      <c r="Y153" s="121">
        <f t="shared" si="122"/>
        <v>96535.36529999999</v>
      </c>
      <c r="Z153" s="72">
        <v>1</v>
      </c>
      <c r="AA153" s="41">
        <f t="shared" si="123"/>
        <v>96535.36529999999</v>
      </c>
    </row>
    <row r="154" spans="1:27" s="99" customFormat="1" ht="13.9" customHeight="1" x14ac:dyDescent="0.2">
      <c r="A154" s="99">
        <v>19</v>
      </c>
      <c r="B154" s="98" t="s">
        <v>220</v>
      </c>
      <c r="C154" s="115"/>
      <c r="F154" s="99">
        <v>4</v>
      </c>
      <c r="G154" s="115"/>
      <c r="H154" s="179" t="s">
        <v>43</v>
      </c>
      <c r="I154" s="189" t="s">
        <v>532</v>
      </c>
      <c r="J154" s="189" t="s">
        <v>458</v>
      </c>
      <c r="K154" s="92">
        <f t="shared" si="119"/>
        <v>87759.422999999995</v>
      </c>
      <c r="V154" s="41">
        <f t="shared" si="128"/>
        <v>8775.9423000000006</v>
      </c>
      <c r="W154" s="41">
        <f t="shared" si="129"/>
        <v>96535.36529999999</v>
      </c>
      <c r="X154" s="120">
        <v>1</v>
      </c>
      <c r="Y154" s="121">
        <f t="shared" si="122"/>
        <v>96535.36529999999</v>
      </c>
      <c r="Z154" s="72">
        <v>1</v>
      </c>
      <c r="AA154" s="41">
        <f t="shared" si="123"/>
        <v>96535.36529999999</v>
      </c>
    </row>
    <row r="155" spans="1:27" s="99" customFormat="1" ht="13.9" customHeight="1" x14ac:dyDescent="0.2">
      <c r="A155" s="58">
        <v>20</v>
      </c>
      <c r="B155" s="98" t="s">
        <v>184</v>
      </c>
      <c r="C155" s="115"/>
      <c r="F155" s="99">
        <v>4</v>
      </c>
      <c r="G155" s="115"/>
      <c r="H155" s="179" t="s">
        <v>43</v>
      </c>
      <c r="I155" s="189" t="s">
        <v>532</v>
      </c>
      <c r="J155" s="189" t="s">
        <v>458</v>
      </c>
      <c r="K155" s="92">
        <f t="shared" si="119"/>
        <v>87759.422999999995</v>
      </c>
      <c r="V155" s="41">
        <f t="shared" si="128"/>
        <v>8775.9423000000006</v>
      </c>
      <c r="W155" s="41">
        <f t="shared" si="129"/>
        <v>96535.36529999999</v>
      </c>
      <c r="X155" s="120">
        <v>1</v>
      </c>
      <c r="Y155" s="121">
        <f t="shared" si="122"/>
        <v>96535.36529999999</v>
      </c>
      <c r="Z155" s="72">
        <v>1</v>
      </c>
      <c r="AA155" s="41">
        <f t="shared" si="123"/>
        <v>96535.36529999999</v>
      </c>
    </row>
    <row r="156" spans="1:27" s="98" customFormat="1" ht="13.9" customHeight="1" x14ac:dyDescent="0.2">
      <c r="A156" s="99">
        <v>21</v>
      </c>
      <c r="B156" s="98" t="s">
        <v>185</v>
      </c>
      <c r="C156" s="191"/>
      <c r="F156" s="98">
        <v>4</v>
      </c>
      <c r="G156" s="191"/>
      <c r="H156" s="191" t="s">
        <v>43</v>
      </c>
      <c r="I156" s="192" t="s">
        <v>532</v>
      </c>
      <c r="J156" s="189" t="s">
        <v>458</v>
      </c>
      <c r="K156" s="92">
        <f t="shared" si="119"/>
        <v>87759.422999999995</v>
      </c>
      <c r="V156" s="172">
        <f t="shared" si="128"/>
        <v>8775.9423000000006</v>
      </c>
      <c r="W156" s="172">
        <f t="shared" si="129"/>
        <v>96535.36529999999</v>
      </c>
      <c r="X156" s="174">
        <v>0.75</v>
      </c>
      <c r="Y156" s="173">
        <f t="shared" si="122"/>
        <v>72401.523974999989</v>
      </c>
      <c r="Z156" s="72">
        <v>1</v>
      </c>
      <c r="AA156" s="41">
        <f t="shared" si="123"/>
        <v>72401.523974999989</v>
      </c>
    </row>
    <row r="157" spans="1:27" s="99" customFormat="1" ht="13.9" customHeight="1" x14ac:dyDescent="0.2">
      <c r="A157" s="58">
        <v>22</v>
      </c>
      <c r="B157" s="98" t="s">
        <v>186</v>
      </c>
      <c r="C157" s="115"/>
      <c r="F157" s="99">
        <v>4</v>
      </c>
      <c r="G157" s="115"/>
      <c r="H157" s="179" t="s">
        <v>43</v>
      </c>
      <c r="I157" s="189" t="s">
        <v>532</v>
      </c>
      <c r="J157" s="189" t="s">
        <v>458</v>
      </c>
      <c r="K157" s="92">
        <f t="shared" si="119"/>
        <v>87759.422999999995</v>
      </c>
      <c r="V157" s="41">
        <f t="shared" si="128"/>
        <v>8775.9423000000006</v>
      </c>
      <c r="W157" s="41">
        <f t="shared" si="129"/>
        <v>96535.36529999999</v>
      </c>
      <c r="X157" s="120">
        <v>1</v>
      </c>
      <c r="Y157" s="121">
        <f t="shared" si="122"/>
        <v>96535.36529999999</v>
      </c>
      <c r="Z157" s="72">
        <v>1</v>
      </c>
      <c r="AA157" s="41">
        <f t="shared" si="123"/>
        <v>96535.36529999999</v>
      </c>
    </row>
    <row r="158" spans="1:27" s="99" customFormat="1" ht="13.9" customHeight="1" x14ac:dyDescent="0.2">
      <c r="A158" s="99">
        <v>23</v>
      </c>
      <c r="B158" s="98" t="s">
        <v>187</v>
      </c>
      <c r="C158" s="115"/>
      <c r="F158" s="99">
        <v>2</v>
      </c>
      <c r="G158" s="115"/>
      <c r="H158" s="179" t="s">
        <v>43</v>
      </c>
      <c r="I158" s="189" t="s">
        <v>531</v>
      </c>
      <c r="J158" s="189" t="s">
        <v>458</v>
      </c>
      <c r="K158" s="92">
        <f t="shared" si="119"/>
        <v>85943.710799999986</v>
      </c>
      <c r="V158" s="41">
        <f t="shared" si="128"/>
        <v>8594.371079999999</v>
      </c>
      <c r="W158" s="41">
        <f t="shared" si="129"/>
        <v>94538.081879999983</v>
      </c>
      <c r="X158" s="120">
        <v>1</v>
      </c>
      <c r="Y158" s="121">
        <f t="shared" si="122"/>
        <v>94538.081879999983</v>
      </c>
      <c r="Z158" s="72">
        <v>1</v>
      </c>
      <c r="AA158" s="41">
        <f t="shared" si="123"/>
        <v>94538.081879999983</v>
      </c>
    </row>
    <row r="159" spans="1:27" s="99" customFormat="1" ht="13.9" customHeight="1" x14ac:dyDescent="0.2">
      <c r="A159" s="58">
        <v>24</v>
      </c>
      <c r="B159" s="98" t="s">
        <v>187</v>
      </c>
      <c r="C159" s="115"/>
      <c r="F159" s="99">
        <v>2</v>
      </c>
      <c r="G159" s="115"/>
      <c r="H159" s="179" t="s">
        <v>43</v>
      </c>
      <c r="I159" s="189" t="s">
        <v>531</v>
      </c>
      <c r="J159" s="189" t="s">
        <v>458</v>
      </c>
      <c r="K159" s="92">
        <f t="shared" si="119"/>
        <v>85943.710799999986</v>
      </c>
      <c r="V159" s="41">
        <f t="shared" si="128"/>
        <v>8594.371079999999</v>
      </c>
      <c r="W159" s="41">
        <f t="shared" si="129"/>
        <v>94538.081879999983</v>
      </c>
      <c r="X159" s="120">
        <v>1</v>
      </c>
      <c r="Y159" s="121">
        <f t="shared" si="122"/>
        <v>94538.081879999983</v>
      </c>
      <c r="Z159" s="72">
        <v>1</v>
      </c>
      <c r="AA159" s="41">
        <f t="shared" si="123"/>
        <v>94538.081879999983</v>
      </c>
    </row>
    <row r="160" spans="1:27" s="99" customFormat="1" ht="13.9" customHeight="1" x14ac:dyDescent="0.2">
      <c r="A160" s="99">
        <v>25</v>
      </c>
      <c r="B160" s="98" t="s">
        <v>187</v>
      </c>
      <c r="C160" s="115"/>
      <c r="F160" s="99">
        <v>2</v>
      </c>
      <c r="G160" s="115"/>
      <c r="H160" s="179" t="s">
        <v>43</v>
      </c>
      <c r="I160" s="189" t="s">
        <v>531</v>
      </c>
      <c r="J160" s="189" t="s">
        <v>458</v>
      </c>
      <c r="K160" s="92">
        <f t="shared" si="119"/>
        <v>85943.710799999986</v>
      </c>
      <c r="V160" s="41">
        <f t="shared" si="128"/>
        <v>8594.371079999999</v>
      </c>
      <c r="W160" s="41">
        <f t="shared" si="129"/>
        <v>94538.081879999983</v>
      </c>
      <c r="X160" s="120">
        <v>1</v>
      </c>
      <c r="Y160" s="121">
        <f t="shared" si="122"/>
        <v>94538.081879999983</v>
      </c>
      <c r="Z160" s="72">
        <v>1</v>
      </c>
      <c r="AA160" s="41">
        <f t="shared" si="123"/>
        <v>94538.081879999983</v>
      </c>
    </row>
    <row r="161" spans="1:27" s="99" customFormat="1" ht="13.9" customHeight="1" x14ac:dyDescent="0.2">
      <c r="A161" s="58">
        <v>26</v>
      </c>
      <c r="B161" s="98" t="s">
        <v>187</v>
      </c>
      <c r="C161" s="115"/>
      <c r="F161" s="99">
        <v>2</v>
      </c>
      <c r="G161" s="115"/>
      <c r="H161" s="179" t="s">
        <v>43</v>
      </c>
      <c r="I161" s="189" t="s">
        <v>531</v>
      </c>
      <c r="J161" s="189" t="s">
        <v>458</v>
      </c>
      <c r="K161" s="92">
        <f t="shared" si="119"/>
        <v>85943.710799999986</v>
      </c>
      <c r="V161" s="41">
        <f t="shared" si="128"/>
        <v>8594.371079999999</v>
      </c>
      <c r="W161" s="41">
        <f t="shared" si="129"/>
        <v>94538.081879999983</v>
      </c>
      <c r="X161" s="120">
        <v>1</v>
      </c>
      <c r="Y161" s="121">
        <f t="shared" si="122"/>
        <v>94538.081879999983</v>
      </c>
      <c r="Z161" s="72">
        <v>1</v>
      </c>
      <c r="AA161" s="41">
        <f t="shared" si="123"/>
        <v>94538.081879999983</v>
      </c>
    </row>
    <row r="162" spans="1:27" s="99" customFormat="1" ht="13.9" customHeight="1" x14ac:dyDescent="0.2">
      <c r="A162" s="99">
        <v>27</v>
      </c>
      <c r="B162" s="98" t="s">
        <v>187</v>
      </c>
      <c r="C162" s="115"/>
      <c r="F162" s="99">
        <v>2</v>
      </c>
      <c r="G162" s="115"/>
      <c r="H162" s="179" t="s">
        <v>43</v>
      </c>
      <c r="I162" s="189" t="s">
        <v>531</v>
      </c>
      <c r="J162" s="189" t="s">
        <v>458</v>
      </c>
      <c r="K162" s="92">
        <f t="shared" si="119"/>
        <v>85943.710799999986</v>
      </c>
      <c r="V162" s="41">
        <f t="shared" ref="V162" si="140">(K162+M162)*10/100</f>
        <v>8594.371079999999</v>
      </c>
      <c r="W162" s="41">
        <f t="shared" ref="W162" si="141">K162+M162+O162+Q162+S162+U162+V162</f>
        <v>94538.081879999983</v>
      </c>
      <c r="X162" s="120">
        <v>0.75</v>
      </c>
      <c r="Y162" s="121">
        <f t="shared" si="122"/>
        <v>70903.561409999995</v>
      </c>
      <c r="Z162" s="72">
        <v>1</v>
      </c>
      <c r="AA162" s="41">
        <f t="shared" si="123"/>
        <v>70903.561409999995</v>
      </c>
    </row>
    <row r="163" spans="1:27" s="99" customFormat="1" ht="23.45" customHeight="1" x14ac:dyDescent="0.2">
      <c r="A163" s="58">
        <v>28</v>
      </c>
      <c r="B163" s="98" t="s">
        <v>188</v>
      </c>
      <c r="C163" s="115"/>
      <c r="F163" s="99">
        <v>2</v>
      </c>
      <c r="G163" s="115"/>
      <c r="H163" s="179" t="s">
        <v>43</v>
      </c>
      <c r="I163" s="189" t="s">
        <v>531</v>
      </c>
      <c r="J163" s="189" t="s">
        <v>458</v>
      </c>
      <c r="K163" s="92">
        <f t="shared" si="119"/>
        <v>85943.710799999986</v>
      </c>
      <c r="V163" s="41">
        <f t="shared" si="128"/>
        <v>8594.371079999999</v>
      </c>
      <c r="W163" s="41">
        <f t="shared" si="129"/>
        <v>94538.081879999983</v>
      </c>
      <c r="X163" s="120">
        <v>1</v>
      </c>
      <c r="Y163" s="121">
        <f t="shared" si="122"/>
        <v>94538.081879999983</v>
      </c>
      <c r="Z163" s="72">
        <v>1</v>
      </c>
      <c r="AA163" s="41">
        <f t="shared" si="123"/>
        <v>94538.081879999983</v>
      </c>
    </row>
    <row r="164" spans="1:27" s="99" customFormat="1" ht="13.9" customHeight="1" x14ac:dyDescent="0.2">
      <c r="A164" s="99">
        <v>29</v>
      </c>
      <c r="B164" s="98" t="s">
        <v>189</v>
      </c>
      <c r="C164" s="115"/>
      <c r="F164" s="99">
        <v>4</v>
      </c>
      <c r="G164" s="115"/>
      <c r="H164" s="179" t="s">
        <v>43</v>
      </c>
      <c r="I164" s="189" t="s">
        <v>532</v>
      </c>
      <c r="J164" s="189" t="s">
        <v>458</v>
      </c>
      <c r="K164" s="92">
        <f t="shared" si="119"/>
        <v>87759.422999999995</v>
      </c>
      <c r="V164" s="41">
        <f t="shared" si="128"/>
        <v>8775.9423000000006</v>
      </c>
      <c r="W164" s="41">
        <f t="shared" si="129"/>
        <v>96535.36529999999</v>
      </c>
      <c r="X164" s="120">
        <v>1</v>
      </c>
      <c r="Y164" s="121">
        <f t="shared" si="122"/>
        <v>96535.36529999999</v>
      </c>
      <c r="Z164" s="72">
        <v>1</v>
      </c>
      <c r="AA164" s="41">
        <f t="shared" si="123"/>
        <v>96535.36529999999</v>
      </c>
    </row>
    <row r="165" spans="1:27" s="99" customFormat="1" ht="13.9" customHeight="1" x14ac:dyDescent="0.2">
      <c r="A165" s="58">
        <v>30</v>
      </c>
      <c r="B165" s="98" t="s">
        <v>190</v>
      </c>
      <c r="C165" s="115"/>
      <c r="F165" s="99">
        <v>4</v>
      </c>
      <c r="G165" s="115"/>
      <c r="H165" s="179" t="s">
        <v>43</v>
      </c>
      <c r="I165" s="189" t="s">
        <v>532</v>
      </c>
      <c r="J165" s="189" t="s">
        <v>458</v>
      </c>
      <c r="K165" s="92">
        <f t="shared" si="119"/>
        <v>87759.422999999995</v>
      </c>
      <c r="V165" s="41">
        <f t="shared" si="128"/>
        <v>8775.9423000000006</v>
      </c>
      <c r="W165" s="41">
        <f t="shared" si="129"/>
        <v>96535.36529999999</v>
      </c>
      <c r="X165" s="120">
        <v>1</v>
      </c>
      <c r="Y165" s="121">
        <f t="shared" si="122"/>
        <v>96535.36529999999</v>
      </c>
      <c r="Z165" s="72">
        <v>1</v>
      </c>
      <c r="AA165" s="41">
        <f t="shared" si="123"/>
        <v>96535.36529999999</v>
      </c>
    </row>
    <row r="166" spans="1:27" s="99" customFormat="1" ht="13.9" customHeight="1" x14ac:dyDescent="0.2">
      <c r="A166" s="99">
        <v>31</v>
      </c>
      <c r="B166" s="98" t="s">
        <v>190</v>
      </c>
      <c r="C166" s="115"/>
      <c r="F166" s="99">
        <v>4</v>
      </c>
      <c r="G166" s="115"/>
      <c r="H166" s="179" t="s">
        <v>43</v>
      </c>
      <c r="I166" s="189" t="s">
        <v>532</v>
      </c>
      <c r="J166" s="189" t="s">
        <v>458</v>
      </c>
      <c r="K166" s="92">
        <f t="shared" si="119"/>
        <v>87759.422999999995</v>
      </c>
      <c r="V166" s="41">
        <f t="shared" si="128"/>
        <v>8775.9423000000006</v>
      </c>
      <c r="W166" s="41">
        <f t="shared" si="129"/>
        <v>96535.36529999999</v>
      </c>
      <c r="X166" s="120">
        <v>1</v>
      </c>
      <c r="Y166" s="121">
        <f t="shared" si="122"/>
        <v>96535.36529999999</v>
      </c>
      <c r="Z166" s="72">
        <v>1</v>
      </c>
      <c r="AA166" s="41">
        <f t="shared" si="123"/>
        <v>96535.36529999999</v>
      </c>
    </row>
    <row r="167" spans="1:27" s="99" customFormat="1" ht="13.9" customHeight="1" x14ac:dyDescent="0.2">
      <c r="A167" s="99">
        <v>33</v>
      </c>
      <c r="B167" s="98" t="s">
        <v>191</v>
      </c>
      <c r="C167" s="115"/>
      <c r="F167" s="99">
        <v>2</v>
      </c>
      <c r="G167" s="115"/>
      <c r="H167" s="179" t="s">
        <v>43</v>
      </c>
      <c r="I167" s="189" t="s">
        <v>531</v>
      </c>
      <c r="J167" s="189" t="s">
        <v>458</v>
      </c>
      <c r="K167" s="92">
        <f t="shared" si="119"/>
        <v>85943.710799999986</v>
      </c>
      <c r="V167" s="41">
        <f t="shared" si="128"/>
        <v>8594.371079999999</v>
      </c>
      <c r="W167" s="41">
        <f t="shared" si="129"/>
        <v>94538.081879999983</v>
      </c>
      <c r="X167" s="120">
        <v>1</v>
      </c>
      <c r="Y167" s="121">
        <f t="shared" si="122"/>
        <v>94538.081879999983</v>
      </c>
      <c r="Z167" s="72">
        <v>1</v>
      </c>
      <c r="AA167" s="41">
        <f t="shared" si="123"/>
        <v>94538.081879999983</v>
      </c>
    </row>
    <row r="168" spans="1:27" s="99" customFormat="1" ht="13.9" customHeight="1" x14ac:dyDescent="0.2">
      <c r="A168" s="58">
        <v>34</v>
      </c>
      <c r="B168" s="98" t="s">
        <v>191</v>
      </c>
      <c r="C168" s="115"/>
      <c r="F168" s="99">
        <v>2</v>
      </c>
      <c r="G168" s="115"/>
      <c r="H168" s="179" t="s">
        <v>43</v>
      </c>
      <c r="I168" s="189" t="s">
        <v>531</v>
      </c>
      <c r="J168" s="189" t="s">
        <v>458</v>
      </c>
      <c r="K168" s="92">
        <f t="shared" si="119"/>
        <v>85943.710799999986</v>
      </c>
      <c r="V168" s="41">
        <f t="shared" si="128"/>
        <v>8594.371079999999</v>
      </c>
      <c r="W168" s="41">
        <f t="shared" si="129"/>
        <v>94538.081879999983</v>
      </c>
      <c r="X168" s="120">
        <v>0.5</v>
      </c>
      <c r="Y168" s="121">
        <f t="shared" si="122"/>
        <v>47269.040939999992</v>
      </c>
      <c r="Z168" s="72">
        <v>1</v>
      </c>
      <c r="AA168" s="41">
        <f t="shared" si="123"/>
        <v>47269.040939999992</v>
      </c>
    </row>
    <row r="169" spans="1:27" s="99" customFormat="1" ht="13.9" customHeight="1" x14ac:dyDescent="0.2">
      <c r="A169" s="99">
        <v>35</v>
      </c>
      <c r="B169" s="98" t="s">
        <v>191</v>
      </c>
      <c r="C169" s="115"/>
      <c r="F169" s="99">
        <v>2</v>
      </c>
      <c r="G169" s="115"/>
      <c r="H169" s="179" t="s">
        <v>43</v>
      </c>
      <c r="I169" s="189" t="s">
        <v>531</v>
      </c>
      <c r="J169" s="189" t="s">
        <v>458</v>
      </c>
      <c r="K169" s="92">
        <f t="shared" si="119"/>
        <v>85943.710799999986</v>
      </c>
      <c r="V169" s="41">
        <f t="shared" si="128"/>
        <v>8594.371079999999</v>
      </c>
      <c r="W169" s="41">
        <f t="shared" si="129"/>
        <v>94538.081879999983</v>
      </c>
      <c r="X169" s="120">
        <v>1</v>
      </c>
      <c r="Y169" s="121">
        <f t="shared" si="122"/>
        <v>94538.081879999983</v>
      </c>
      <c r="Z169" s="72">
        <v>1</v>
      </c>
      <c r="AA169" s="41">
        <f t="shared" si="123"/>
        <v>94538.081879999983</v>
      </c>
    </row>
    <row r="170" spans="1:27" s="99" customFormat="1" ht="13.9" customHeight="1" x14ac:dyDescent="0.2">
      <c r="A170" s="58">
        <v>36</v>
      </c>
      <c r="B170" s="98" t="s">
        <v>192</v>
      </c>
      <c r="C170" s="115"/>
      <c r="F170" s="99">
        <v>5</v>
      </c>
      <c r="G170" s="115"/>
      <c r="H170" s="179" t="s">
        <v>43</v>
      </c>
      <c r="I170" s="189" t="s">
        <v>530</v>
      </c>
      <c r="J170" s="189" t="s">
        <v>458</v>
      </c>
      <c r="K170" s="92">
        <f t="shared" si="119"/>
        <v>88667.279100000014</v>
      </c>
      <c r="O170" s="121"/>
      <c r="P170" s="99">
        <v>20</v>
      </c>
      <c r="Q170" s="68">
        <f t="shared" ref="Q170" si="142">H170*P170/100</f>
        <v>3539.4</v>
      </c>
      <c r="V170" s="41">
        <f t="shared" si="128"/>
        <v>8866.7279100000014</v>
      </c>
      <c r="W170" s="41">
        <f t="shared" si="129"/>
        <v>101073.40701000001</v>
      </c>
      <c r="X170" s="120">
        <v>0.25</v>
      </c>
      <c r="Y170" s="121">
        <f t="shared" si="122"/>
        <v>25268.351752500002</v>
      </c>
      <c r="Z170" s="72">
        <v>1</v>
      </c>
      <c r="AA170" s="41">
        <f t="shared" si="123"/>
        <v>25268.351752500002</v>
      </c>
    </row>
    <row r="171" spans="1:27" s="118" customFormat="1" ht="13.5" customHeight="1" x14ac:dyDescent="0.2">
      <c r="B171" s="100" t="s">
        <v>19</v>
      </c>
      <c r="C171" s="193"/>
      <c r="D171" s="141"/>
      <c r="E171" s="141"/>
      <c r="F171" s="141"/>
      <c r="G171" s="194"/>
      <c r="H171" s="193"/>
      <c r="I171" s="195"/>
      <c r="J171" s="195"/>
      <c r="K171" s="176">
        <f>SUM(K136:K170)</f>
        <v>3352505.5223999997</v>
      </c>
      <c r="L171" s="141"/>
      <c r="M171" s="141">
        <f>SUM(M136:M170)</f>
        <v>34371.113399999995</v>
      </c>
      <c r="N171" s="141"/>
      <c r="O171" s="176">
        <f>SUM(O136:O170)</f>
        <v>0</v>
      </c>
      <c r="P171" s="141"/>
      <c r="Q171" s="141">
        <f>SUM(Q136:Q170)</f>
        <v>3539.4</v>
      </c>
      <c r="S171" s="176">
        <f>SUM(S136:S170)</f>
        <v>0</v>
      </c>
      <c r="T171" s="141"/>
      <c r="U171" s="176">
        <f>SUM(U136:U170)</f>
        <v>10618.2</v>
      </c>
      <c r="V171" s="176">
        <f>SUM(V136:V170)</f>
        <v>338687.66358000005</v>
      </c>
      <c r="W171" s="176">
        <f>SUM(W136:W170)</f>
        <v>3739721.8993800017</v>
      </c>
      <c r="X171" s="196">
        <f>SUM(X136:X170)</f>
        <v>31.75</v>
      </c>
      <c r="Y171" s="176">
        <f>SUM(Y136:Y170)</f>
        <v>3384524.7487425008</v>
      </c>
      <c r="Z171" s="176"/>
      <c r="AA171" s="176">
        <f>SUM(AA136:AA170)</f>
        <v>3384524.7487425008</v>
      </c>
    </row>
    <row r="172" spans="1:27" s="24" customFormat="1" x14ac:dyDescent="0.2">
      <c r="A172" s="220" t="s">
        <v>158</v>
      </c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138"/>
      <c r="AA172" s="138"/>
    </row>
    <row r="173" spans="1:27" s="131" customFormat="1" x14ac:dyDescent="0.2">
      <c r="A173" s="131">
        <v>1</v>
      </c>
      <c r="B173" s="98" t="s">
        <v>4</v>
      </c>
      <c r="C173" s="197" t="s">
        <v>132</v>
      </c>
      <c r="D173" s="99"/>
      <c r="E173" s="99"/>
      <c r="F173" s="99">
        <v>4</v>
      </c>
      <c r="G173" s="115"/>
      <c r="H173" s="179" t="s">
        <v>43</v>
      </c>
      <c r="I173" s="198">
        <v>2.9</v>
      </c>
      <c r="J173" s="189" t="s">
        <v>458</v>
      </c>
      <c r="K173" s="92">
        <f t="shared" ref="K173:K176" si="143">H173*I173*J173</f>
        <v>87759.422999999995</v>
      </c>
      <c r="L173" s="99"/>
      <c r="M173" s="99"/>
      <c r="N173" s="99"/>
      <c r="O173" s="99"/>
      <c r="P173" s="99">
        <v>0</v>
      </c>
      <c r="Q173" s="68">
        <f t="shared" ref="Q173:Q176" si="144">H173*P173/100</f>
        <v>0</v>
      </c>
      <c r="R173" s="99">
        <v>0</v>
      </c>
      <c r="S173" s="189">
        <f>H173*R173/100</f>
        <v>0</v>
      </c>
      <c r="T173" s="118">
        <v>20</v>
      </c>
      <c r="U173" s="121">
        <f>T173*H173/100</f>
        <v>3539.4</v>
      </c>
      <c r="V173" s="41">
        <f t="shared" ref="V173:V176" si="145">(K173+M173)/10</f>
        <v>8775.9422999999988</v>
      </c>
      <c r="W173" s="119">
        <f t="shared" ref="W173:W176" si="146">K173+M173+O173+Q173+S173+U173+V173</f>
        <v>100074.76529999998</v>
      </c>
      <c r="X173" s="120">
        <v>0.75</v>
      </c>
      <c r="Y173" s="121">
        <f t="shared" ref="Y173:Y176" si="147">W173*X173</f>
        <v>75056.073974999992</v>
      </c>
      <c r="Z173" s="72">
        <v>1</v>
      </c>
      <c r="AA173" s="41">
        <f>Y173*Z173</f>
        <v>75056.073974999992</v>
      </c>
    </row>
    <row r="174" spans="1:27" s="131" customFormat="1" x14ac:dyDescent="0.2">
      <c r="A174" s="131">
        <v>2</v>
      </c>
      <c r="B174" s="98" t="s">
        <v>4</v>
      </c>
      <c r="C174" s="197" t="s">
        <v>132</v>
      </c>
      <c r="D174" s="99"/>
      <c r="E174" s="99"/>
      <c r="F174" s="99">
        <v>4</v>
      </c>
      <c r="G174" s="115"/>
      <c r="H174" s="179" t="s">
        <v>43</v>
      </c>
      <c r="I174" s="198">
        <v>2.9</v>
      </c>
      <c r="J174" s="189" t="s">
        <v>458</v>
      </c>
      <c r="K174" s="92">
        <f t="shared" si="143"/>
        <v>87759.422999999995</v>
      </c>
      <c r="L174" s="99"/>
      <c r="M174" s="99"/>
      <c r="N174" s="99"/>
      <c r="O174" s="99"/>
      <c r="P174" s="99">
        <v>0</v>
      </c>
      <c r="Q174" s="68">
        <f t="shared" si="144"/>
        <v>0</v>
      </c>
      <c r="R174" s="99">
        <v>0</v>
      </c>
      <c r="S174" s="189">
        <f>H174*R174/100</f>
        <v>0</v>
      </c>
      <c r="T174" s="118">
        <v>20</v>
      </c>
      <c r="U174" s="121">
        <f>T174*H174/100</f>
        <v>3539.4</v>
      </c>
      <c r="V174" s="41">
        <f t="shared" si="145"/>
        <v>8775.9422999999988</v>
      </c>
      <c r="W174" s="119">
        <f t="shared" si="146"/>
        <v>100074.76529999998</v>
      </c>
      <c r="X174" s="120">
        <v>0.75</v>
      </c>
      <c r="Y174" s="121">
        <f t="shared" si="147"/>
        <v>75056.073974999992</v>
      </c>
      <c r="Z174" s="72">
        <v>1</v>
      </c>
      <c r="AA174" s="41">
        <f>Y174*Z174</f>
        <v>75056.073974999992</v>
      </c>
    </row>
    <row r="175" spans="1:27" s="131" customFormat="1" x14ac:dyDescent="0.2">
      <c r="A175" s="131">
        <v>3</v>
      </c>
      <c r="B175" s="98" t="s">
        <v>4</v>
      </c>
      <c r="C175" s="197"/>
      <c r="D175" s="99"/>
      <c r="E175" s="99"/>
      <c r="F175" s="99">
        <v>4</v>
      </c>
      <c r="G175" s="115"/>
      <c r="H175" s="179" t="s">
        <v>43</v>
      </c>
      <c r="I175" s="198">
        <v>2.9</v>
      </c>
      <c r="J175" s="189" t="s">
        <v>458</v>
      </c>
      <c r="K175" s="92">
        <f t="shared" si="143"/>
        <v>87759.422999999995</v>
      </c>
      <c r="L175" s="99"/>
      <c r="M175" s="99"/>
      <c r="N175" s="99"/>
      <c r="O175" s="99"/>
      <c r="P175" s="99">
        <v>0</v>
      </c>
      <c r="Q175" s="68">
        <f t="shared" ref="Q175" si="148">H175*P175/100</f>
        <v>0</v>
      </c>
      <c r="R175" s="99">
        <v>0</v>
      </c>
      <c r="S175" s="189">
        <f>H175*R175/100</f>
        <v>0</v>
      </c>
      <c r="T175" s="118"/>
      <c r="U175" s="121">
        <f>T175*H175/100</f>
        <v>0</v>
      </c>
      <c r="V175" s="41">
        <f t="shared" ref="V175" si="149">(K175+M175)/10</f>
        <v>8775.9422999999988</v>
      </c>
      <c r="W175" s="119">
        <f t="shared" ref="W175" si="150">K175+M175+O175+Q175+S175+U175+V175</f>
        <v>96535.36529999999</v>
      </c>
      <c r="X175" s="120">
        <v>1</v>
      </c>
      <c r="Y175" s="121">
        <f t="shared" ref="Y175" si="151">W175*X175</f>
        <v>96535.36529999999</v>
      </c>
      <c r="Z175" s="72">
        <v>1</v>
      </c>
      <c r="AA175" s="41">
        <f>Y175*Z175</f>
        <v>96535.36529999999</v>
      </c>
    </row>
    <row r="176" spans="1:27" s="131" customFormat="1" x14ac:dyDescent="0.2">
      <c r="A176" s="131">
        <v>3</v>
      </c>
      <c r="B176" s="98" t="s">
        <v>4</v>
      </c>
      <c r="C176" s="197" t="s">
        <v>131</v>
      </c>
      <c r="D176" s="99"/>
      <c r="E176" s="99"/>
      <c r="F176" s="99">
        <v>4</v>
      </c>
      <c r="G176" s="115"/>
      <c r="H176" s="179" t="s">
        <v>43</v>
      </c>
      <c r="I176" s="198">
        <v>2.9</v>
      </c>
      <c r="J176" s="189" t="s">
        <v>458</v>
      </c>
      <c r="K176" s="92">
        <f t="shared" si="143"/>
        <v>87759.422999999995</v>
      </c>
      <c r="L176" s="99"/>
      <c r="M176" s="99"/>
      <c r="N176" s="99"/>
      <c r="O176" s="99"/>
      <c r="P176" s="99">
        <v>0</v>
      </c>
      <c r="Q176" s="68">
        <f t="shared" si="144"/>
        <v>0</v>
      </c>
      <c r="R176" s="99">
        <v>0</v>
      </c>
      <c r="S176" s="189">
        <f>H176*R176/100</f>
        <v>0</v>
      </c>
      <c r="T176" s="118">
        <v>35</v>
      </c>
      <c r="U176" s="121">
        <f>T176*H176/100</f>
        <v>6193.95</v>
      </c>
      <c r="V176" s="41">
        <f t="shared" si="145"/>
        <v>8775.9422999999988</v>
      </c>
      <c r="W176" s="119">
        <f t="shared" si="146"/>
        <v>102729.31529999999</v>
      </c>
      <c r="X176" s="120">
        <v>1</v>
      </c>
      <c r="Y176" s="121">
        <f t="shared" si="147"/>
        <v>102729.31529999999</v>
      </c>
      <c r="Z176" s="72">
        <v>1</v>
      </c>
      <c r="AA176" s="41">
        <f>Y176*Z176</f>
        <v>102729.31529999999</v>
      </c>
    </row>
    <row r="177" spans="1:27" s="118" customFormat="1" ht="15" customHeight="1" x14ac:dyDescent="0.2">
      <c r="B177" s="155" t="s">
        <v>19</v>
      </c>
      <c r="C177" s="193"/>
      <c r="D177" s="141"/>
      <c r="E177" s="141"/>
      <c r="F177" s="141"/>
      <c r="G177" s="193"/>
      <c r="H177" s="193"/>
      <c r="I177" s="195"/>
      <c r="J177" s="195"/>
      <c r="K177" s="176">
        <f>SUM(K173:K176)</f>
        <v>351037.69199999998</v>
      </c>
      <c r="L177" s="176"/>
      <c r="M177" s="176"/>
      <c r="N177" s="176"/>
      <c r="O177" s="176">
        <f>SUM(O173:O176)</f>
        <v>0</v>
      </c>
      <c r="P177" s="176"/>
      <c r="Q177" s="176">
        <f>SUM(Q173:Q176)</f>
        <v>0</v>
      </c>
      <c r="R177" s="176"/>
      <c r="S177" s="176">
        <f>SUM(S173:S176)</f>
        <v>0</v>
      </c>
      <c r="T177" s="176"/>
      <c r="U177" s="176">
        <f>SUM(U173:U176)</f>
        <v>13272.75</v>
      </c>
      <c r="V177" s="176">
        <f>SUM(V173:V176)</f>
        <v>35103.769199999995</v>
      </c>
      <c r="W177" s="176">
        <f>SUM(W173:W176)</f>
        <v>399414.2111999999</v>
      </c>
      <c r="X177" s="196">
        <f>SUM(X173:X176)</f>
        <v>3.5</v>
      </c>
      <c r="Y177" s="176">
        <f>SUM(Y173:Y176)</f>
        <v>349376.82854999998</v>
      </c>
      <c r="Z177" s="176"/>
      <c r="AA177" s="176">
        <f t="shared" ref="AA177" si="152">SUM(AA173:AA176)</f>
        <v>349376.82854999998</v>
      </c>
    </row>
    <row r="178" spans="1:27" s="24" customFormat="1" x14ac:dyDescent="0.2">
      <c r="A178" s="220" t="s">
        <v>318</v>
      </c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138"/>
      <c r="AA178" s="138"/>
    </row>
    <row r="179" spans="1:27" s="118" customFormat="1" ht="10.9" customHeight="1" x14ac:dyDescent="0.2">
      <c r="B179" s="155"/>
      <c r="C179" s="193"/>
      <c r="D179" s="141"/>
      <c r="E179" s="141"/>
      <c r="F179" s="141"/>
      <c r="G179" s="193"/>
      <c r="H179" s="193"/>
      <c r="I179" s="195"/>
      <c r="J179" s="195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96"/>
      <c r="Y179" s="176"/>
      <c r="Z179" s="176"/>
      <c r="AA179" s="176"/>
    </row>
    <row r="180" spans="1:27" s="99" customFormat="1" ht="24" customHeight="1" x14ac:dyDescent="0.2">
      <c r="A180" s="118">
        <v>1</v>
      </c>
      <c r="B180" s="98" t="s">
        <v>179</v>
      </c>
      <c r="C180" s="115"/>
      <c r="D180" s="56" t="s">
        <v>248</v>
      </c>
      <c r="E180" s="56">
        <v>2</v>
      </c>
      <c r="F180" s="63"/>
      <c r="G180" s="115" t="s">
        <v>471</v>
      </c>
      <c r="H180" s="179" t="s">
        <v>43</v>
      </c>
      <c r="I180" s="189" t="s">
        <v>344</v>
      </c>
      <c r="J180" s="189" t="s">
        <v>458</v>
      </c>
      <c r="K180" s="92">
        <f t="shared" ref="K180:K182" si="153">H180*I180*J180</f>
        <v>136481.0337</v>
      </c>
      <c r="P180" s="99">
        <v>0</v>
      </c>
      <c r="Q180" s="121">
        <f>P180*H180/100</f>
        <v>0</v>
      </c>
      <c r="V180" s="41">
        <f t="shared" ref="V180:V182" si="154">(K180+M180)*10/100</f>
        <v>13648.103370000001</v>
      </c>
      <c r="W180" s="41">
        <f t="shared" ref="W180:W182" si="155">K180+M180+O180+Q180+S180+U180+V180</f>
        <v>150129.13707</v>
      </c>
      <c r="X180" s="120">
        <v>1</v>
      </c>
      <c r="Y180" s="121">
        <f t="shared" ref="Y180:Y182" si="156">W180*X180</f>
        <v>150129.13707</v>
      </c>
      <c r="Z180" s="72">
        <v>1</v>
      </c>
      <c r="AA180" s="41">
        <f>Y180*Z180</f>
        <v>150129.13707</v>
      </c>
    </row>
    <row r="181" spans="1:27" s="99" customFormat="1" ht="12.75" customHeight="1" x14ac:dyDescent="0.2">
      <c r="A181" s="118">
        <v>2</v>
      </c>
      <c r="B181" s="98" t="s">
        <v>234</v>
      </c>
      <c r="C181" s="115"/>
      <c r="D181" s="63" t="s">
        <v>231</v>
      </c>
      <c r="E181" s="63"/>
      <c r="F181" s="63"/>
      <c r="G181" s="115" t="s">
        <v>434</v>
      </c>
      <c r="H181" s="179" t="s">
        <v>43</v>
      </c>
      <c r="I181" s="189" t="s">
        <v>356</v>
      </c>
      <c r="J181" s="189" t="s">
        <v>458</v>
      </c>
      <c r="K181" s="92">
        <f t="shared" ref="K181" si="157">H181*I181*J181</f>
        <v>95627.5092</v>
      </c>
      <c r="P181" s="99">
        <v>0</v>
      </c>
      <c r="Q181" s="121">
        <f>P181*H181/100</f>
        <v>0</v>
      </c>
      <c r="V181" s="41">
        <f t="shared" ref="V181" si="158">(K181+M181)*10/100</f>
        <v>9562.7509199999986</v>
      </c>
      <c r="W181" s="41">
        <f t="shared" ref="W181" si="159">K181+M181+O181+Q181+S181+U181+V181</f>
        <v>105190.26011999999</v>
      </c>
      <c r="X181" s="120">
        <v>0.5</v>
      </c>
      <c r="Y181" s="121">
        <f t="shared" ref="Y181" si="160">W181*X181</f>
        <v>52595.130059999996</v>
      </c>
      <c r="Z181" s="72">
        <v>1</v>
      </c>
      <c r="AA181" s="41">
        <f>Y181*Z181</f>
        <v>52595.130059999996</v>
      </c>
    </row>
    <row r="182" spans="1:27" s="99" customFormat="1" ht="12.75" customHeight="1" x14ac:dyDescent="0.2">
      <c r="A182" s="118">
        <v>3</v>
      </c>
      <c r="B182" s="98" t="s">
        <v>234</v>
      </c>
      <c r="C182" s="115"/>
      <c r="D182" s="63" t="s">
        <v>231</v>
      </c>
      <c r="E182" s="63"/>
      <c r="F182" s="63"/>
      <c r="G182" s="115" t="s">
        <v>434</v>
      </c>
      <c r="H182" s="179" t="s">
        <v>43</v>
      </c>
      <c r="I182" s="189" t="s">
        <v>356</v>
      </c>
      <c r="J182" s="189" t="s">
        <v>458</v>
      </c>
      <c r="K182" s="92">
        <f t="shared" si="153"/>
        <v>95627.5092</v>
      </c>
      <c r="P182" s="99">
        <v>0</v>
      </c>
      <c r="Q182" s="121">
        <f>P182*H182/100</f>
        <v>0</v>
      </c>
      <c r="V182" s="41">
        <f t="shared" si="154"/>
        <v>9562.7509199999986</v>
      </c>
      <c r="W182" s="41">
        <f t="shared" si="155"/>
        <v>105190.26011999999</v>
      </c>
      <c r="X182" s="120">
        <v>1</v>
      </c>
      <c r="Y182" s="121">
        <f t="shared" si="156"/>
        <v>105190.26011999999</v>
      </c>
      <c r="Z182" s="72">
        <v>1</v>
      </c>
      <c r="AA182" s="41">
        <f>Y182*Z182</f>
        <v>105190.26011999999</v>
      </c>
    </row>
    <row r="183" spans="1:27" s="118" customFormat="1" ht="15.6" customHeight="1" x14ac:dyDescent="0.2">
      <c r="B183" s="155" t="s">
        <v>19</v>
      </c>
      <c r="C183" s="193"/>
      <c r="D183" s="141"/>
      <c r="E183" s="141"/>
      <c r="F183" s="141"/>
      <c r="G183" s="193"/>
      <c r="H183" s="193"/>
      <c r="I183" s="195"/>
      <c r="J183" s="195"/>
      <c r="K183" s="176">
        <f>SUM(K180:K182)</f>
        <v>327736.05209999997</v>
      </c>
      <c r="L183" s="176"/>
      <c r="M183" s="176"/>
      <c r="N183" s="176"/>
      <c r="O183" s="176">
        <f>SUM(O179:O182)</f>
        <v>0</v>
      </c>
      <c r="P183" s="176"/>
      <c r="Q183" s="176">
        <f>SUM(Q179:Q182)</f>
        <v>0</v>
      </c>
      <c r="R183" s="176"/>
      <c r="S183" s="176">
        <f>SUM(S179:S182)</f>
        <v>0</v>
      </c>
      <c r="T183" s="176"/>
      <c r="U183" s="176">
        <f>SUM(U179:U182)</f>
        <v>0</v>
      </c>
      <c r="V183" s="176">
        <f>SUM(V180:V182)</f>
        <v>32773.605209999994</v>
      </c>
      <c r="W183" s="176">
        <f>SUM(W180:W182)</f>
        <v>360509.65730999998</v>
      </c>
      <c r="X183" s="196">
        <f>SUM(X180:X182)</f>
        <v>2.5</v>
      </c>
      <c r="Y183" s="176">
        <f>SUM(Y180:Y182)</f>
        <v>307914.52724999998</v>
      </c>
      <c r="Z183" s="176"/>
      <c r="AA183" s="176">
        <f>SUM(AA180:AA182)</f>
        <v>307914.52724999998</v>
      </c>
    </row>
    <row r="184" spans="1:27" s="183" customFormat="1" ht="15.6" customHeight="1" x14ac:dyDescent="0.2">
      <c r="B184" s="218" t="s">
        <v>144</v>
      </c>
      <c r="C184" s="199"/>
      <c r="G184" s="200"/>
      <c r="H184" s="199"/>
      <c r="I184" s="201"/>
      <c r="J184" s="201"/>
      <c r="K184" s="177">
        <f>K134+K171+K177+K183</f>
        <v>4940345.8412999995</v>
      </c>
      <c r="L184" s="177"/>
      <c r="M184" s="177">
        <f>M134+M171+M177+M183</f>
        <v>34371.113399999995</v>
      </c>
      <c r="N184" s="177"/>
      <c r="O184" s="177">
        <f>O134+O171+O177+O183</f>
        <v>0</v>
      </c>
      <c r="P184" s="177"/>
      <c r="Q184" s="177">
        <f>Q134+Q171+Q177+Q183</f>
        <v>3539.4</v>
      </c>
      <c r="R184" s="177"/>
      <c r="S184" s="177">
        <f>S134+S171+S177+S183</f>
        <v>0</v>
      </c>
      <c r="T184" s="177"/>
      <c r="U184" s="177">
        <f>U134+U171+U177+U183</f>
        <v>23890.95</v>
      </c>
      <c r="V184" s="177">
        <f>V134+V171+V177+V183</f>
        <v>497471.69547000004</v>
      </c>
      <c r="W184" s="177">
        <f>W134+W171+W177+W183</f>
        <v>5499619.0001700008</v>
      </c>
      <c r="X184" s="188">
        <f>X134+X171+X177+X183</f>
        <v>44.75</v>
      </c>
      <c r="Y184" s="177">
        <f>Y134+Y171+Y177+Y183</f>
        <v>5041789.3368225005</v>
      </c>
      <c r="Z184" s="177"/>
      <c r="AA184" s="177">
        <f>AA134+AA171+AA177+AA183</f>
        <v>5041789.3368225005</v>
      </c>
    </row>
    <row r="185" spans="1:27" s="151" customFormat="1" ht="13.5" customHeight="1" x14ac:dyDescent="0.2">
      <c r="B185" s="37" t="s">
        <v>300</v>
      </c>
      <c r="C185" s="38"/>
      <c r="G185" s="202"/>
      <c r="H185" s="203"/>
      <c r="I185" s="38"/>
      <c r="J185" s="38"/>
      <c r="K185" s="204">
        <f>K36+K83+K123+K184</f>
        <v>16798125.127499998</v>
      </c>
      <c r="L185" s="204"/>
      <c r="M185" s="204">
        <f>M36+M83+M123+M184</f>
        <v>2353983.2671499997</v>
      </c>
      <c r="N185" s="204"/>
      <c r="O185" s="204">
        <f>O36+O83+O123+O184</f>
        <v>18581.849999999999</v>
      </c>
      <c r="P185" s="204"/>
      <c r="Q185" s="204">
        <f>Q36+Q83+Q123+Q184</f>
        <v>18404.88</v>
      </c>
      <c r="R185" s="204"/>
      <c r="S185" s="204">
        <f>S36+S83+S123+S184</f>
        <v>132727.5</v>
      </c>
      <c r="T185" s="204"/>
      <c r="U185" s="204">
        <f>U36+U83+U123+U184</f>
        <v>23890.95</v>
      </c>
      <c r="V185" s="204">
        <f>V36+V83+V123+V184</f>
        <v>1915210.8394649997</v>
      </c>
      <c r="W185" s="204">
        <f>W36+W83+W123+W184</f>
        <v>21260924.414115001</v>
      </c>
      <c r="X185" s="205">
        <f>X36+X83+X123+X184</f>
        <v>105.75</v>
      </c>
      <c r="Y185" s="204">
        <f>Y36+Y83+Y123+Y184</f>
        <v>17683708.601786248</v>
      </c>
      <c r="Z185" s="204"/>
      <c r="AA185" s="204">
        <f>AA36+AA83+AA123+AA184</f>
        <v>17683708.601786248</v>
      </c>
    </row>
    <row r="186" spans="1:27" s="151" customFormat="1" ht="13.5" customHeight="1" x14ac:dyDescent="0.2">
      <c r="B186" s="37"/>
      <c r="C186" s="38"/>
      <c r="G186" s="202"/>
      <c r="H186" s="203"/>
      <c r="I186" s="38"/>
      <c r="J186" s="38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5"/>
      <c r="Y186" s="204"/>
      <c r="Z186" s="204"/>
      <c r="AA186" s="204"/>
    </row>
    <row r="187" spans="1:27" s="151" customFormat="1" ht="13.5" customHeight="1" x14ac:dyDescent="0.2">
      <c r="B187" s="37"/>
      <c r="C187" s="38"/>
      <c r="G187" s="202"/>
      <c r="H187" s="203"/>
      <c r="I187" s="38"/>
      <c r="J187" s="38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5"/>
      <c r="Y187" s="204"/>
      <c r="Z187" s="204"/>
      <c r="AA187" s="204"/>
    </row>
    <row r="188" spans="1:27" ht="24" customHeight="1" x14ac:dyDescent="0.2">
      <c r="B188" s="43" t="s">
        <v>3</v>
      </c>
      <c r="N188" s="43" t="s">
        <v>9</v>
      </c>
      <c r="W188" s="43"/>
    </row>
    <row r="189" spans="1:27" ht="24" customHeight="1" x14ac:dyDescent="0.2">
      <c r="B189" s="43" t="s">
        <v>6</v>
      </c>
      <c r="N189" s="43" t="s">
        <v>287</v>
      </c>
      <c r="W189" s="43"/>
    </row>
    <row r="190" spans="1:27" ht="24" customHeight="1" x14ac:dyDescent="0.2">
      <c r="B190" s="43" t="s">
        <v>5</v>
      </c>
      <c r="N190" s="43" t="s">
        <v>357</v>
      </c>
      <c r="W190" s="43"/>
    </row>
    <row r="191" spans="1:27" ht="24" customHeight="1" x14ac:dyDescent="0.2">
      <c r="B191" s="43" t="s">
        <v>7</v>
      </c>
      <c r="N191" s="43" t="s">
        <v>288</v>
      </c>
      <c r="W191" s="43"/>
    </row>
    <row r="192" spans="1:27" s="24" customFormat="1" x14ac:dyDescent="0.2">
      <c r="B192" s="37"/>
      <c r="C192" s="27"/>
      <c r="G192" s="36"/>
      <c r="H192" s="26"/>
      <c r="I192" s="27"/>
      <c r="J192" s="27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9"/>
      <c r="Y192" s="28"/>
      <c r="Z192" s="28"/>
      <c r="AA192" s="28"/>
    </row>
    <row r="193" spans="2:27" s="24" customFormat="1" x14ac:dyDescent="0.2">
      <c r="B193" s="37"/>
      <c r="C193" s="27"/>
      <c r="G193" s="36"/>
      <c r="H193" s="26"/>
      <c r="I193" s="27"/>
      <c r="J193" s="27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9"/>
      <c r="Y193" s="28"/>
      <c r="Z193" s="28"/>
      <c r="AA193" s="28"/>
    </row>
    <row r="194" spans="2:27" s="24" customFormat="1" x14ac:dyDescent="0.2">
      <c r="B194" s="37"/>
      <c r="C194" s="27"/>
      <c r="G194" s="36"/>
      <c r="H194" s="26"/>
      <c r="I194" s="27"/>
      <c r="J194" s="27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9"/>
      <c r="Y194" s="28"/>
      <c r="Z194" s="28"/>
      <c r="AA194" s="28"/>
    </row>
    <row r="195" spans="2:27" s="24" customFormat="1" x14ac:dyDescent="0.2">
      <c r="B195" s="37"/>
      <c r="C195" s="27"/>
      <c r="G195" s="36"/>
      <c r="H195" s="26"/>
      <c r="I195" s="27"/>
      <c r="J195" s="27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9"/>
      <c r="Y195" s="28"/>
      <c r="Z195" s="28"/>
      <c r="AA195" s="28"/>
    </row>
    <row r="196" spans="2:27" s="24" customFormat="1" x14ac:dyDescent="0.2">
      <c r="B196" s="37"/>
      <c r="C196" s="27"/>
      <c r="G196" s="36"/>
      <c r="H196" s="26"/>
      <c r="I196" s="27"/>
      <c r="J196" s="27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9"/>
      <c r="Y196" s="28"/>
      <c r="Z196" s="28"/>
      <c r="AA196" s="28"/>
    </row>
    <row r="197" spans="2:27" s="24" customFormat="1" x14ac:dyDescent="0.2">
      <c r="B197" s="37"/>
      <c r="C197" s="27"/>
      <c r="G197" s="36"/>
      <c r="H197" s="26"/>
      <c r="I197" s="27"/>
      <c r="J197" s="27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9"/>
      <c r="Y197" s="28"/>
      <c r="Z197" s="28"/>
      <c r="AA197" s="28"/>
    </row>
    <row r="198" spans="2:27" s="24" customFormat="1" x14ac:dyDescent="0.2">
      <c r="B198" s="37"/>
      <c r="C198" s="27"/>
      <c r="G198" s="36"/>
      <c r="H198" s="26"/>
      <c r="I198" s="27"/>
      <c r="J198" s="27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9"/>
      <c r="Y198" s="28"/>
      <c r="Z198" s="28"/>
      <c r="AA198" s="28"/>
    </row>
    <row r="199" spans="2:27" s="24" customFormat="1" x14ac:dyDescent="0.2">
      <c r="B199" s="37"/>
      <c r="C199" s="27"/>
      <c r="G199" s="36"/>
      <c r="H199" s="26"/>
      <c r="I199" s="27"/>
      <c r="J199" s="27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9"/>
      <c r="Y199" s="28"/>
      <c r="Z199" s="28"/>
      <c r="AA199" s="28"/>
    </row>
    <row r="200" spans="2:27" s="24" customFormat="1" x14ac:dyDescent="0.2">
      <c r="B200" s="37"/>
      <c r="C200" s="27"/>
      <c r="G200" s="36"/>
      <c r="H200" s="26"/>
      <c r="I200" s="27"/>
      <c r="J200" s="27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9"/>
      <c r="Y200" s="28"/>
      <c r="Z200" s="28"/>
      <c r="AA200" s="28"/>
    </row>
    <row r="201" spans="2:27" s="24" customFormat="1" x14ac:dyDescent="0.2">
      <c r="B201" s="37"/>
      <c r="C201" s="27"/>
      <c r="G201" s="36"/>
      <c r="H201" s="26"/>
      <c r="I201" s="27"/>
      <c r="J201" s="27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9"/>
      <c r="Y201" s="28"/>
      <c r="Z201" s="28"/>
      <c r="AA201" s="28"/>
    </row>
    <row r="202" spans="2:27" s="24" customFormat="1" x14ac:dyDescent="0.2">
      <c r="B202" s="37"/>
      <c r="C202" s="27"/>
      <c r="G202" s="36"/>
      <c r="H202" s="26"/>
      <c r="I202" s="27"/>
      <c r="J202" s="27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9"/>
      <c r="Y202" s="28"/>
      <c r="Z202" s="28"/>
      <c r="AA202" s="28"/>
    </row>
    <row r="203" spans="2:27" s="24" customFormat="1" x14ac:dyDescent="0.2">
      <c r="B203" s="37"/>
      <c r="C203" s="27"/>
      <c r="G203" s="36"/>
      <c r="H203" s="26"/>
      <c r="I203" s="27"/>
      <c r="J203" s="27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9"/>
      <c r="Y203" s="28"/>
      <c r="Z203" s="28"/>
      <c r="AA203" s="28"/>
    </row>
    <row r="204" spans="2:27" s="24" customFormat="1" x14ac:dyDescent="0.2">
      <c r="B204" s="37"/>
      <c r="C204" s="27"/>
      <c r="G204" s="36"/>
      <c r="H204" s="26"/>
      <c r="I204" s="27"/>
      <c r="J204" s="27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9"/>
      <c r="Y204" s="28"/>
      <c r="Z204" s="28"/>
      <c r="AA204" s="28"/>
    </row>
    <row r="205" spans="2:27" s="24" customFormat="1" x14ac:dyDescent="0.2">
      <c r="B205" s="37"/>
      <c r="C205" s="27"/>
      <c r="G205" s="36"/>
      <c r="H205" s="26"/>
      <c r="I205" s="27"/>
      <c r="J205" s="27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9"/>
      <c r="Y205" s="28"/>
      <c r="Z205" s="28"/>
      <c r="AA205" s="28"/>
    </row>
    <row r="206" spans="2:27" s="24" customFormat="1" x14ac:dyDescent="0.2">
      <c r="B206" s="37"/>
      <c r="C206" s="27"/>
      <c r="G206" s="36"/>
      <c r="H206" s="26"/>
      <c r="I206" s="27"/>
      <c r="J206" s="27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9"/>
      <c r="Y206" s="28"/>
      <c r="Z206" s="28"/>
      <c r="AA206" s="28"/>
    </row>
    <row r="207" spans="2:27" s="24" customFormat="1" x14ac:dyDescent="0.2">
      <c r="B207" s="37"/>
      <c r="C207" s="27"/>
      <c r="G207" s="36"/>
      <c r="H207" s="26"/>
      <c r="I207" s="27"/>
      <c r="J207" s="27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9"/>
      <c r="Y207" s="28"/>
      <c r="Z207" s="28"/>
      <c r="AA207" s="28"/>
    </row>
    <row r="208" spans="2:27" s="24" customFormat="1" x14ac:dyDescent="0.2">
      <c r="B208" s="37"/>
      <c r="C208" s="27"/>
      <c r="G208" s="36"/>
      <c r="H208" s="26"/>
      <c r="I208" s="27"/>
      <c r="J208" s="27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9"/>
      <c r="Y208" s="28"/>
      <c r="Z208" s="28"/>
      <c r="AA208" s="28"/>
    </row>
    <row r="209" spans="2:27" s="24" customFormat="1" x14ac:dyDescent="0.2">
      <c r="B209" s="37"/>
      <c r="C209" s="27"/>
      <c r="G209" s="36"/>
      <c r="H209" s="26"/>
      <c r="I209" s="27"/>
      <c r="J209" s="27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9"/>
      <c r="Y209" s="28"/>
      <c r="Z209" s="28"/>
      <c r="AA209" s="28"/>
    </row>
    <row r="210" spans="2:27" s="24" customFormat="1" x14ac:dyDescent="0.2">
      <c r="B210" s="37"/>
      <c r="C210" s="27"/>
      <c r="G210" s="36"/>
      <c r="H210" s="26"/>
      <c r="I210" s="27"/>
      <c r="J210" s="27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9"/>
      <c r="Y210" s="28"/>
      <c r="Z210" s="28"/>
      <c r="AA210" s="28"/>
    </row>
    <row r="211" spans="2:27" s="24" customFormat="1" x14ac:dyDescent="0.2">
      <c r="B211" s="37"/>
      <c r="C211" s="27"/>
      <c r="G211" s="36"/>
      <c r="H211" s="26"/>
      <c r="I211" s="27"/>
      <c r="J211" s="27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9"/>
      <c r="Y211" s="28"/>
      <c r="Z211" s="28"/>
      <c r="AA211" s="28"/>
    </row>
    <row r="212" spans="2:27" s="24" customFormat="1" x14ac:dyDescent="0.2">
      <c r="B212" s="37"/>
      <c r="C212" s="27"/>
      <c r="G212" s="36"/>
      <c r="H212" s="26"/>
      <c r="I212" s="27"/>
      <c r="J212" s="27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9"/>
      <c r="Y212" s="28"/>
      <c r="Z212" s="28"/>
      <c r="AA212" s="28"/>
    </row>
    <row r="213" spans="2:27" s="24" customFormat="1" x14ac:dyDescent="0.2">
      <c r="B213" s="37"/>
      <c r="C213" s="27"/>
      <c r="G213" s="36"/>
      <c r="H213" s="26"/>
      <c r="I213" s="27"/>
      <c r="J213" s="27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9"/>
      <c r="Y213" s="28"/>
      <c r="Z213" s="28"/>
      <c r="AA213" s="28"/>
    </row>
    <row r="214" spans="2:27" s="24" customFormat="1" x14ac:dyDescent="0.2">
      <c r="B214" s="37"/>
      <c r="C214" s="27"/>
      <c r="G214" s="36"/>
      <c r="H214" s="26"/>
      <c r="I214" s="27"/>
      <c r="J214" s="27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9"/>
      <c r="Y214" s="28"/>
      <c r="Z214" s="28"/>
      <c r="AA214" s="28"/>
    </row>
    <row r="215" spans="2:27" s="24" customFormat="1" x14ac:dyDescent="0.2">
      <c r="B215" s="37"/>
      <c r="C215" s="27"/>
      <c r="G215" s="36"/>
      <c r="H215" s="26"/>
      <c r="I215" s="27"/>
      <c r="J215" s="27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9"/>
      <c r="Y215" s="28"/>
      <c r="Z215" s="28"/>
      <c r="AA215" s="28"/>
    </row>
    <row r="216" spans="2:27" s="24" customFormat="1" x14ac:dyDescent="0.2">
      <c r="B216" s="37"/>
      <c r="C216" s="27"/>
      <c r="G216" s="36"/>
      <c r="H216" s="26"/>
      <c r="I216" s="27"/>
      <c r="J216" s="27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9"/>
      <c r="Y216" s="28"/>
      <c r="Z216" s="28"/>
      <c r="AA216" s="28"/>
    </row>
    <row r="217" spans="2:27" s="24" customFormat="1" x14ac:dyDescent="0.2">
      <c r="B217" s="37"/>
      <c r="C217" s="27"/>
      <c r="G217" s="36"/>
      <c r="H217" s="26"/>
      <c r="I217" s="27"/>
      <c r="J217" s="27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9"/>
      <c r="Y217" s="28"/>
      <c r="Z217" s="28"/>
      <c r="AA217" s="28"/>
    </row>
    <row r="218" spans="2:27" s="24" customFormat="1" x14ac:dyDescent="0.2">
      <c r="B218" s="37"/>
      <c r="C218" s="27"/>
      <c r="G218" s="36"/>
      <c r="H218" s="26"/>
      <c r="I218" s="27"/>
      <c r="J218" s="27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9"/>
      <c r="Y218" s="28"/>
      <c r="Z218" s="28"/>
      <c r="AA218" s="28"/>
    </row>
    <row r="219" spans="2:27" s="24" customFormat="1" x14ac:dyDescent="0.2">
      <c r="B219" s="37"/>
      <c r="C219" s="27"/>
      <c r="G219" s="36"/>
      <c r="H219" s="26"/>
      <c r="I219" s="27"/>
      <c r="J219" s="27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9"/>
      <c r="Y219" s="28"/>
      <c r="Z219" s="28"/>
      <c r="AA219" s="28"/>
    </row>
    <row r="220" spans="2:27" s="24" customFormat="1" x14ac:dyDescent="0.2">
      <c r="B220" s="37"/>
      <c r="C220" s="27"/>
      <c r="G220" s="36"/>
      <c r="H220" s="26"/>
      <c r="I220" s="27"/>
      <c r="J220" s="27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9"/>
      <c r="Y220" s="28"/>
      <c r="Z220" s="28"/>
      <c r="AA220" s="28"/>
    </row>
    <row r="221" spans="2:27" s="24" customFormat="1" x14ac:dyDescent="0.2">
      <c r="B221" s="37"/>
      <c r="C221" s="27"/>
      <c r="G221" s="36"/>
      <c r="H221" s="26"/>
      <c r="I221" s="27"/>
      <c r="J221" s="27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9"/>
      <c r="Y221" s="28"/>
      <c r="Z221" s="28"/>
      <c r="AA221" s="28"/>
    </row>
    <row r="222" spans="2:27" s="24" customFormat="1" x14ac:dyDescent="0.2">
      <c r="B222" s="37"/>
      <c r="C222" s="27"/>
      <c r="G222" s="36"/>
      <c r="H222" s="26"/>
      <c r="I222" s="27"/>
      <c r="J222" s="27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9"/>
      <c r="Y222" s="28"/>
      <c r="Z222" s="28"/>
      <c r="AA222" s="28"/>
    </row>
    <row r="223" spans="2:27" s="24" customFormat="1" x14ac:dyDescent="0.2">
      <c r="B223" s="37"/>
      <c r="C223" s="27"/>
      <c r="G223" s="36"/>
      <c r="H223" s="26"/>
      <c r="I223" s="27"/>
      <c r="J223" s="27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9"/>
      <c r="Y223" s="28"/>
      <c r="Z223" s="28"/>
      <c r="AA223" s="28"/>
    </row>
    <row r="224" spans="2:27" s="24" customFormat="1" x14ac:dyDescent="0.2">
      <c r="B224" s="37"/>
      <c r="C224" s="27"/>
      <c r="G224" s="36"/>
      <c r="H224" s="26"/>
      <c r="I224" s="27"/>
      <c r="J224" s="27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9"/>
      <c r="Y224" s="28"/>
      <c r="Z224" s="28"/>
      <c r="AA224" s="28"/>
    </row>
    <row r="225" spans="2:27" s="24" customFormat="1" x14ac:dyDescent="0.2">
      <c r="B225" s="37"/>
      <c r="C225" s="27"/>
      <c r="G225" s="36"/>
      <c r="H225" s="26"/>
      <c r="I225" s="27"/>
      <c r="J225" s="27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9"/>
      <c r="Y225" s="28"/>
      <c r="Z225" s="28"/>
      <c r="AA225" s="28"/>
    </row>
    <row r="226" spans="2:27" s="24" customFormat="1" x14ac:dyDescent="0.2">
      <c r="B226" s="37"/>
      <c r="C226" s="27"/>
      <c r="G226" s="36"/>
      <c r="H226" s="26"/>
      <c r="I226" s="27"/>
      <c r="J226" s="27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9"/>
      <c r="Y226" s="28"/>
      <c r="Z226" s="28"/>
      <c r="AA226" s="28"/>
    </row>
    <row r="227" spans="2:27" s="24" customFormat="1" x14ac:dyDescent="0.2">
      <c r="B227" s="37"/>
      <c r="C227" s="27"/>
      <c r="G227" s="36"/>
      <c r="H227" s="26"/>
      <c r="I227" s="27"/>
      <c r="J227" s="27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9"/>
      <c r="Y227" s="28"/>
      <c r="Z227" s="28"/>
      <c r="AA227" s="28"/>
    </row>
    <row r="228" spans="2:27" s="24" customFormat="1" x14ac:dyDescent="0.2">
      <c r="B228" s="37"/>
      <c r="C228" s="27"/>
      <c r="G228" s="36"/>
      <c r="H228" s="26"/>
      <c r="I228" s="27"/>
      <c r="J228" s="27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9"/>
      <c r="Y228" s="28"/>
      <c r="Z228" s="28"/>
      <c r="AA228" s="28"/>
    </row>
    <row r="229" spans="2:27" s="24" customFormat="1" x14ac:dyDescent="0.2">
      <c r="B229" s="37"/>
      <c r="C229" s="27"/>
      <c r="G229" s="36"/>
      <c r="H229" s="26"/>
      <c r="I229" s="27"/>
      <c r="J229" s="27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9"/>
      <c r="Y229" s="28"/>
      <c r="Z229" s="28"/>
      <c r="AA229" s="28"/>
    </row>
    <row r="230" spans="2:27" s="24" customFormat="1" x14ac:dyDescent="0.2">
      <c r="B230" s="37"/>
      <c r="C230" s="27"/>
      <c r="G230" s="36"/>
      <c r="H230" s="26"/>
      <c r="I230" s="27"/>
      <c r="J230" s="27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9"/>
      <c r="Y230" s="28"/>
      <c r="Z230" s="28"/>
      <c r="AA230" s="28"/>
    </row>
    <row r="231" spans="2:27" s="24" customFormat="1" x14ac:dyDescent="0.2">
      <c r="B231" s="37"/>
      <c r="C231" s="27"/>
      <c r="G231" s="36"/>
      <c r="H231" s="26"/>
      <c r="I231" s="27"/>
      <c r="J231" s="27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9"/>
      <c r="Y231" s="28"/>
      <c r="Z231" s="28"/>
      <c r="AA231" s="28"/>
    </row>
    <row r="232" spans="2:27" s="24" customFormat="1" x14ac:dyDescent="0.2">
      <c r="B232" s="37"/>
      <c r="C232" s="27"/>
      <c r="G232" s="36"/>
      <c r="H232" s="26"/>
      <c r="I232" s="27"/>
      <c r="J232" s="27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9"/>
      <c r="Y232" s="28"/>
      <c r="Z232" s="28"/>
      <c r="AA232" s="28"/>
    </row>
    <row r="233" spans="2:27" s="24" customFormat="1" x14ac:dyDescent="0.2">
      <c r="B233" s="37"/>
      <c r="C233" s="27"/>
      <c r="G233" s="36"/>
      <c r="H233" s="26"/>
      <c r="I233" s="27"/>
      <c r="J233" s="27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9"/>
      <c r="Y233" s="28"/>
      <c r="Z233" s="28"/>
      <c r="AA233" s="28"/>
    </row>
    <row r="234" spans="2:27" s="24" customFormat="1" x14ac:dyDescent="0.2">
      <c r="B234" s="37"/>
      <c r="C234" s="27"/>
      <c r="G234" s="36"/>
      <c r="H234" s="26"/>
      <c r="I234" s="27"/>
      <c r="J234" s="27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9"/>
      <c r="Y234" s="28"/>
      <c r="Z234" s="28"/>
      <c r="AA234" s="28"/>
    </row>
    <row r="235" spans="2:27" s="24" customFormat="1" x14ac:dyDescent="0.2">
      <c r="B235" s="37"/>
      <c r="C235" s="27"/>
      <c r="G235" s="36"/>
      <c r="H235" s="26"/>
      <c r="I235" s="27"/>
      <c r="J235" s="27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9"/>
      <c r="Y235" s="28"/>
      <c r="Z235" s="28"/>
      <c r="AA235" s="28"/>
    </row>
    <row r="236" spans="2:27" s="24" customFormat="1" x14ac:dyDescent="0.2">
      <c r="B236" s="37"/>
      <c r="C236" s="27"/>
      <c r="G236" s="36"/>
      <c r="H236" s="26"/>
      <c r="I236" s="27"/>
      <c r="J236" s="27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9"/>
      <c r="Y236" s="28"/>
      <c r="Z236" s="28"/>
      <c r="AA236" s="28"/>
    </row>
    <row r="237" spans="2:27" s="24" customFormat="1" x14ac:dyDescent="0.2">
      <c r="B237" s="37"/>
      <c r="C237" s="27"/>
      <c r="G237" s="36"/>
      <c r="H237" s="26"/>
      <c r="I237" s="27"/>
      <c r="J237" s="27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9"/>
      <c r="Y237" s="28"/>
      <c r="Z237" s="28"/>
      <c r="AA237" s="28"/>
    </row>
    <row r="238" spans="2:27" s="24" customFormat="1" x14ac:dyDescent="0.2">
      <c r="B238" s="37"/>
      <c r="C238" s="27"/>
      <c r="G238" s="36"/>
      <c r="H238" s="26"/>
      <c r="I238" s="27"/>
      <c r="J238" s="27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9"/>
      <c r="Y238" s="28"/>
      <c r="Z238" s="28"/>
      <c r="AA238" s="28"/>
    </row>
    <row r="239" spans="2:27" s="24" customFormat="1" x14ac:dyDescent="0.2">
      <c r="B239" s="37"/>
      <c r="C239" s="27"/>
      <c r="G239" s="36"/>
      <c r="H239" s="26"/>
      <c r="I239" s="27"/>
      <c r="J239" s="27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9"/>
      <c r="Y239" s="28"/>
      <c r="Z239" s="28"/>
      <c r="AA239" s="28"/>
    </row>
    <row r="240" spans="2:27" s="24" customFormat="1" x14ac:dyDescent="0.2">
      <c r="B240" s="37"/>
      <c r="C240" s="27"/>
      <c r="G240" s="36"/>
      <c r="H240" s="26"/>
      <c r="I240" s="27"/>
      <c r="J240" s="27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9"/>
      <c r="Y240" s="28"/>
      <c r="Z240" s="28"/>
      <c r="AA240" s="28"/>
    </row>
    <row r="241" spans="2:27" s="24" customFormat="1" x14ac:dyDescent="0.2">
      <c r="B241" s="37"/>
      <c r="C241" s="27"/>
      <c r="G241" s="36"/>
      <c r="H241" s="26"/>
      <c r="I241" s="27"/>
      <c r="J241" s="27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9"/>
      <c r="Y241" s="28"/>
      <c r="Z241" s="28"/>
      <c r="AA241" s="28"/>
    </row>
    <row r="242" spans="2:27" s="24" customFormat="1" x14ac:dyDescent="0.2">
      <c r="B242" s="37"/>
      <c r="C242" s="27"/>
      <c r="G242" s="36"/>
      <c r="H242" s="26"/>
      <c r="I242" s="27"/>
      <c r="J242" s="27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9"/>
      <c r="Y242" s="28"/>
      <c r="Z242" s="28"/>
      <c r="AA242" s="28"/>
    </row>
    <row r="243" spans="2:27" s="24" customFormat="1" x14ac:dyDescent="0.2">
      <c r="B243" s="37"/>
      <c r="C243" s="27"/>
      <c r="G243" s="36"/>
      <c r="H243" s="26"/>
      <c r="I243" s="27"/>
      <c r="J243" s="27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9"/>
      <c r="Y243" s="28"/>
      <c r="Z243" s="28"/>
      <c r="AA243" s="28"/>
    </row>
    <row r="244" spans="2:27" s="24" customFormat="1" x14ac:dyDescent="0.2">
      <c r="B244" s="37"/>
      <c r="C244" s="27"/>
      <c r="G244" s="36"/>
      <c r="H244" s="26"/>
      <c r="I244" s="27"/>
      <c r="J244" s="27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9"/>
      <c r="Y244" s="28"/>
      <c r="Z244" s="28"/>
      <c r="AA244" s="28"/>
    </row>
    <row r="245" spans="2:27" s="24" customFormat="1" x14ac:dyDescent="0.2">
      <c r="B245" s="37"/>
      <c r="C245" s="27"/>
      <c r="G245" s="36"/>
      <c r="H245" s="26"/>
      <c r="I245" s="27"/>
      <c r="J245" s="27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9"/>
      <c r="Y245" s="28"/>
      <c r="Z245" s="28"/>
      <c r="AA245" s="28"/>
    </row>
    <row r="246" spans="2:27" s="24" customFormat="1" x14ac:dyDescent="0.2">
      <c r="B246" s="37"/>
      <c r="C246" s="27"/>
      <c r="G246" s="36"/>
      <c r="H246" s="26"/>
      <c r="I246" s="27"/>
      <c r="J246" s="27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9"/>
      <c r="Y246" s="28"/>
      <c r="Z246" s="28"/>
      <c r="AA246" s="28"/>
    </row>
    <row r="247" spans="2:27" s="24" customFormat="1" x14ac:dyDescent="0.2">
      <c r="B247" s="37"/>
      <c r="C247" s="27"/>
      <c r="G247" s="36"/>
      <c r="H247" s="26"/>
      <c r="I247" s="27"/>
      <c r="J247" s="27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9"/>
      <c r="Y247" s="28"/>
      <c r="Z247" s="28"/>
      <c r="AA247" s="28"/>
    </row>
    <row r="248" spans="2:27" s="24" customFormat="1" x14ac:dyDescent="0.2">
      <c r="B248" s="37"/>
      <c r="C248" s="27"/>
      <c r="G248" s="36"/>
      <c r="H248" s="26"/>
      <c r="I248" s="27"/>
      <c r="J248" s="27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9"/>
      <c r="Y248" s="28"/>
      <c r="Z248" s="28"/>
      <c r="AA248" s="28"/>
    </row>
    <row r="249" spans="2:27" s="24" customFormat="1" x14ac:dyDescent="0.2">
      <c r="B249" s="37"/>
      <c r="C249" s="27"/>
      <c r="G249" s="36"/>
      <c r="H249" s="26"/>
      <c r="I249" s="27"/>
      <c r="J249" s="27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9"/>
      <c r="Y249" s="28"/>
      <c r="Z249" s="28"/>
      <c r="AA249" s="28"/>
    </row>
    <row r="250" spans="2:27" s="24" customFormat="1" x14ac:dyDescent="0.2">
      <c r="B250" s="37"/>
      <c r="C250" s="27"/>
      <c r="G250" s="36"/>
      <c r="H250" s="26"/>
      <c r="I250" s="27"/>
      <c r="J250" s="27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9"/>
      <c r="Y250" s="28"/>
      <c r="Z250" s="28"/>
      <c r="AA250" s="28"/>
    </row>
    <row r="251" spans="2:27" s="24" customFormat="1" x14ac:dyDescent="0.2">
      <c r="B251" s="37"/>
      <c r="C251" s="27"/>
      <c r="G251" s="36"/>
      <c r="H251" s="26"/>
      <c r="I251" s="27"/>
      <c r="J251" s="27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9"/>
      <c r="Y251" s="28"/>
      <c r="Z251" s="28"/>
      <c r="AA251" s="28"/>
    </row>
    <row r="252" spans="2:27" s="24" customFormat="1" x14ac:dyDescent="0.2">
      <c r="B252" s="37"/>
      <c r="C252" s="27"/>
      <c r="G252" s="36"/>
      <c r="H252" s="26"/>
      <c r="I252" s="27"/>
      <c r="J252" s="27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9"/>
      <c r="Y252" s="28"/>
      <c r="Z252" s="28"/>
      <c r="AA252" s="28"/>
    </row>
    <row r="253" spans="2:27" s="24" customFormat="1" x14ac:dyDescent="0.2">
      <c r="B253" s="37"/>
      <c r="C253" s="27"/>
      <c r="G253" s="36"/>
      <c r="H253" s="26"/>
      <c r="I253" s="27"/>
      <c r="J253" s="27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9"/>
      <c r="Y253" s="28"/>
      <c r="Z253" s="28"/>
      <c r="AA253" s="28"/>
    </row>
    <row r="254" spans="2:27" s="24" customFormat="1" x14ac:dyDescent="0.2">
      <c r="B254" s="37"/>
      <c r="C254" s="27"/>
      <c r="G254" s="36"/>
      <c r="H254" s="26"/>
      <c r="I254" s="27"/>
      <c r="J254" s="27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9"/>
      <c r="Y254" s="28"/>
      <c r="Z254" s="28"/>
      <c r="AA254" s="28"/>
    </row>
    <row r="255" spans="2:27" s="24" customFormat="1" x14ac:dyDescent="0.2">
      <c r="B255" s="37"/>
      <c r="C255" s="27"/>
      <c r="G255" s="36"/>
      <c r="H255" s="26"/>
      <c r="I255" s="27"/>
      <c r="J255" s="27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9"/>
      <c r="Y255" s="28"/>
      <c r="Z255" s="28"/>
      <c r="AA255" s="28"/>
    </row>
    <row r="256" spans="2:27" s="24" customFormat="1" x14ac:dyDescent="0.2">
      <c r="B256" s="37"/>
      <c r="C256" s="27"/>
      <c r="G256" s="36"/>
      <c r="H256" s="26"/>
      <c r="I256" s="27"/>
      <c r="J256" s="27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9"/>
      <c r="Y256" s="28"/>
      <c r="Z256" s="28"/>
      <c r="AA256" s="28"/>
    </row>
    <row r="257" spans="2:27" s="24" customFormat="1" x14ac:dyDescent="0.2">
      <c r="B257" s="37"/>
      <c r="C257" s="27"/>
      <c r="G257" s="36"/>
      <c r="H257" s="26"/>
      <c r="I257" s="27"/>
      <c r="J257" s="27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9"/>
      <c r="Y257" s="28"/>
      <c r="Z257" s="28"/>
      <c r="AA257" s="28"/>
    </row>
    <row r="258" spans="2:27" s="24" customFormat="1" x14ac:dyDescent="0.2">
      <c r="B258" s="37"/>
      <c r="C258" s="27"/>
      <c r="G258" s="36"/>
      <c r="H258" s="26"/>
      <c r="I258" s="27"/>
      <c r="J258" s="27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9"/>
      <c r="Y258" s="28"/>
      <c r="Z258" s="28"/>
      <c r="AA258" s="28"/>
    </row>
    <row r="259" spans="2:27" s="24" customFormat="1" x14ac:dyDescent="0.2">
      <c r="B259" s="37"/>
      <c r="C259" s="27"/>
      <c r="G259" s="36"/>
      <c r="H259" s="26"/>
      <c r="I259" s="27"/>
      <c r="J259" s="27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9"/>
      <c r="Y259" s="28"/>
      <c r="Z259" s="28"/>
      <c r="AA259" s="28"/>
    </row>
    <row r="260" spans="2:27" s="24" customFormat="1" x14ac:dyDescent="0.2">
      <c r="B260" s="37"/>
      <c r="C260" s="27"/>
      <c r="G260" s="36"/>
      <c r="H260" s="26"/>
      <c r="I260" s="27"/>
      <c r="J260" s="27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9"/>
      <c r="Y260" s="28"/>
      <c r="Z260" s="28"/>
      <c r="AA260" s="28"/>
    </row>
    <row r="261" spans="2:27" s="24" customFormat="1" x14ac:dyDescent="0.2">
      <c r="B261" s="37"/>
      <c r="C261" s="27"/>
      <c r="G261" s="36"/>
      <c r="H261" s="26"/>
      <c r="I261" s="27"/>
      <c r="J261" s="27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9"/>
      <c r="Y261" s="28"/>
      <c r="Z261" s="28"/>
      <c r="AA261" s="28"/>
    </row>
    <row r="262" spans="2:27" s="24" customFormat="1" x14ac:dyDescent="0.2">
      <c r="B262" s="37"/>
      <c r="C262" s="27"/>
      <c r="G262" s="36"/>
      <c r="H262" s="26"/>
      <c r="I262" s="27"/>
      <c r="J262" s="27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9"/>
      <c r="Y262" s="28"/>
      <c r="Z262" s="28"/>
      <c r="AA262" s="28"/>
    </row>
    <row r="263" spans="2:27" s="24" customFormat="1" x14ac:dyDescent="0.2">
      <c r="B263" s="37"/>
      <c r="C263" s="27"/>
      <c r="G263" s="36"/>
      <c r="H263" s="26"/>
      <c r="I263" s="27"/>
      <c r="J263" s="27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9"/>
      <c r="Y263" s="28"/>
      <c r="Z263" s="28"/>
      <c r="AA263" s="28"/>
    </row>
    <row r="264" spans="2:27" s="24" customFormat="1" x14ac:dyDescent="0.2">
      <c r="B264" s="37"/>
      <c r="C264" s="27"/>
      <c r="G264" s="36"/>
      <c r="H264" s="26"/>
      <c r="I264" s="27"/>
      <c r="J264" s="27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9"/>
      <c r="Y264" s="28"/>
      <c r="Z264" s="28"/>
      <c r="AA264" s="28"/>
    </row>
    <row r="265" spans="2:27" s="24" customFormat="1" x14ac:dyDescent="0.2">
      <c r="B265" s="37"/>
      <c r="C265" s="27"/>
      <c r="G265" s="36"/>
      <c r="H265" s="26"/>
      <c r="I265" s="27"/>
      <c r="J265" s="27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9"/>
      <c r="Y265" s="28"/>
      <c r="Z265" s="28"/>
      <c r="AA265" s="28"/>
    </row>
    <row r="266" spans="2:27" s="24" customFormat="1" x14ac:dyDescent="0.2">
      <c r="B266" s="37"/>
      <c r="C266" s="27"/>
      <c r="G266" s="36"/>
      <c r="H266" s="26"/>
      <c r="I266" s="27"/>
      <c r="J266" s="27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9"/>
      <c r="Y266" s="28"/>
      <c r="Z266" s="28"/>
      <c r="AA266" s="28"/>
    </row>
    <row r="267" spans="2:27" s="24" customFormat="1" x14ac:dyDescent="0.2">
      <c r="B267" s="37"/>
      <c r="C267" s="27"/>
      <c r="G267" s="36"/>
      <c r="H267" s="26"/>
      <c r="I267" s="27"/>
      <c r="J267" s="27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9"/>
      <c r="Y267" s="28"/>
      <c r="Z267" s="28"/>
      <c r="AA267" s="28"/>
    </row>
    <row r="268" spans="2:27" s="24" customFormat="1" x14ac:dyDescent="0.2">
      <c r="B268" s="37"/>
      <c r="C268" s="27"/>
      <c r="G268" s="36"/>
      <c r="H268" s="26"/>
      <c r="I268" s="27"/>
      <c r="J268" s="27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9"/>
      <c r="Y268" s="28"/>
      <c r="Z268" s="28"/>
      <c r="AA268" s="28"/>
    </row>
    <row r="269" spans="2:27" s="24" customFormat="1" x14ac:dyDescent="0.2">
      <c r="B269" s="37"/>
      <c r="C269" s="27"/>
      <c r="G269" s="36"/>
      <c r="H269" s="26"/>
      <c r="I269" s="27"/>
      <c r="J269" s="27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9"/>
      <c r="Y269" s="28"/>
      <c r="Z269" s="28"/>
      <c r="AA269" s="28"/>
    </row>
    <row r="270" spans="2:27" s="24" customFormat="1" x14ac:dyDescent="0.2">
      <c r="B270" s="37"/>
      <c r="C270" s="27"/>
      <c r="G270" s="36"/>
      <c r="H270" s="26"/>
      <c r="I270" s="27"/>
      <c r="J270" s="27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9"/>
      <c r="Y270" s="28"/>
      <c r="Z270" s="28"/>
      <c r="AA270" s="28"/>
    </row>
    <row r="271" spans="2:27" s="24" customFormat="1" x14ac:dyDescent="0.2">
      <c r="B271" s="37"/>
      <c r="C271" s="27"/>
      <c r="G271" s="36"/>
      <c r="H271" s="26"/>
      <c r="I271" s="27"/>
      <c r="J271" s="27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9"/>
      <c r="Y271" s="28"/>
      <c r="Z271" s="28"/>
      <c r="AA271" s="28"/>
    </row>
    <row r="272" spans="2:27" s="24" customFormat="1" x14ac:dyDescent="0.2">
      <c r="B272" s="37"/>
      <c r="C272" s="27"/>
      <c r="G272" s="36"/>
      <c r="H272" s="26"/>
      <c r="I272" s="27"/>
      <c r="J272" s="27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9"/>
      <c r="Y272" s="28"/>
      <c r="Z272" s="28"/>
      <c r="AA272" s="28"/>
    </row>
    <row r="273" spans="2:27" s="24" customFormat="1" x14ac:dyDescent="0.2">
      <c r="B273" s="37"/>
      <c r="C273" s="27"/>
      <c r="G273" s="36"/>
      <c r="H273" s="26"/>
      <c r="I273" s="27"/>
      <c r="J273" s="27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9"/>
      <c r="Y273" s="28"/>
      <c r="Z273" s="28"/>
      <c r="AA273" s="28"/>
    </row>
    <row r="274" spans="2:27" s="24" customFormat="1" x14ac:dyDescent="0.2">
      <c r="B274" s="37"/>
      <c r="C274" s="27"/>
      <c r="G274" s="36"/>
      <c r="H274" s="26"/>
      <c r="I274" s="27"/>
      <c r="J274" s="27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9"/>
      <c r="Y274" s="28"/>
      <c r="Z274" s="28"/>
      <c r="AA274" s="28"/>
    </row>
    <row r="275" spans="2:27" s="24" customFormat="1" x14ac:dyDescent="0.2">
      <c r="B275" s="37"/>
      <c r="C275" s="27"/>
      <c r="G275" s="36"/>
      <c r="H275" s="26"/>
      <c r="I275" s="27"/>
      <c r="J275" s="27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9"/>
      <c r="Y275" s="28"/>
      <c r="Z275" s="28"/>
      <c r="AA275" s="28"/>
    </row>
    <row r="276" spans="2:27" s="24" customFormat="1" x14ac:dyDescent="0.2">
      <c r="B276" s="37"/>
      <c r="C276" s="27"/>
      <c r="G276" s="36"/>
      <c r="H276" s="26"/>
      <c r="I276" s="27"/>
      <c r="J276" s="27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9"/>
      <c r="Y276" s="28"/>
      <c r="Z276" s="28"/>
      <c r="AA276" s="28"/>
    </row>
    <row r="277" spans="2:27" s="24" customFormat="1" x14ac:dyDescent="0.2">
      <c r="B277" s="37"/>
      <c r="C277" s="27"/>
      <c r="G277" s="36"/>
      <c r="H277" s="26"/>
      <c r="I277" s="27"/>
      <c r="J277" s="27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9"/>
      <c r="Y277" s="28"/>
      <c r="Z277" s="28"/>
      <c r="AA277" s="28"/>
    </row>
    <row r="278" spans="2:27" s="24" customFormat="1" x14ac:dyDescent="0.2">
      <c r="B278" s="37"/>
      <c r="C278" s="27"/>
      <c r="G278" s="36"/>
      <c r="H278" s="26"/>
      <c r="I278" s="27"/>
      <c r="J278" s="27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9"/>
      <c r="Y278" s="28"/>
      <c r="Z278" s="28"/>
      <c r="AA278" s="28"/>
    </row>
    <row r="279" spans="2:27" s="24" customFormat="1" x14ac:dyDescent="0.2">
      <c r="B279" s="37"/>
      <c r="C279" s="27"/>
      <c r="G279" s="36"/>
      <c r="H279" s="26"/>
      <c r="I279" s="27"/>
      <c r="J279" s="27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9"/>
      <c r="Y279" s="28"/>
      <c r="Z279" s="28"/>
      <c r="AA279" s="28"/>
    </row>
    <row r="280" spans="2:27" s="24" customFormat="1" x14ac:dyDescent="0.2">
      <c r="B280" s="37"/>
      <c r="C280" s="27"/>
      <c r="G280" s="36"/>
      <c r="H280" s="26"/>
      <c r="I280" s="27"/>
      <c r="J280" s="27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9"/>
      <c r="Y280" s="28"/>
      <c r="Z280" s="28"/>
      <c r="AA280" s="28"/>
    </row>
  </sheetData>
  <sortState ref="A87:AQ105">
    <sortCondition ref="B87:B105"/>
  </sortState>
  <mergeCells count="49">
    <mergeCell ref="A1:Y1"/>
    <mergeCell ref="A2:Y2"/>
    <mergeCell ref="A4:A7"/>
    <mergeCell ref="B4:B7"/>
    <mergeCell ref="D4:D7"/>
    <mergeCell ref="G4:G7"/>
    <mergeCell ref="H4:H7"/>
    <mergeCell ref="Y4:Y7"/>
    <mergeCell ref="K5:K7"/>
    <mergeCell ref="R6:S6"/>
    <mergeCell ref="C4:C7"/>
    <mergeCell ref="E4:E7"/>
    <mergeCell ref="I4:I7"/>
    <mergeCell ref="L5:W5"/>
    <mergeCell ref="L6:M6"/>
    <mergeCell ref="P6:Q6"/>
    <mergeCell ref="K4:W4"/>
    <mergeCell ref="Z4:Z7"/>
    <mergeCell ref="AA4:AA7"/>
    <mergeCell ref="A23:Y23"/>
    <mergeCell ref="A38:Y38"/>
    <mergeCell ref="X4:X7"/>
    <mergeCell ref="A39:Y39"/>
    <mergeCell ref="A62:Y62"/>
    <mergeCell ref="T6:U6"/>
    <mergeCell ref="W6:W7"/>
    <mergeCell ref="A9:Y9"/>
    <mergeCell ref="A10:Y10"/>
    <mergeCell ref="A20:Y20"/>
    <mergeCell ref="A26:Y26"/>
    <mergeCell ref="A31:Y31"/>
    <mergeCell ref="N6:O6"/>
    <mergeCell ref="F4:F7"/>
    <mergeCell ref="A59:Y59"/>
    <mergeCell ref="A125:Y125"/>
    <mergeCell ref="A65:Y65"/>
    <mergeCell ref="A75:Y75"/>
    <mergeCell ref="A78:Y78"/>
    <mergeCell ref="A120:Y120"/>
    <mergeCell ref="A85:Y85"/>
    <mergeCell ref="A86:Y86"/>
    <mergeCell ref="A108:Y108"/>
    <mergeCell ref="A116:Y116"/>
    <mergeCell ref="A72:Y72"/>
    <mergeCell ref="A105:Y105"/>
    <mergeCell ref="A178:Y178"/>
    <mergeCell ref="A126:Y126"/>
    <mergeCell ref="A135:Y135"/>
    <mergeCell ref="A172:Y172"/>
  </mergeCells>
  <pageMargins left="0.19685039370078741" right="0.19685039370078741" top="0.61" bottom="0.23622047244094491" header="0.31496062992125984" footer="0.19685039370078741"/>
  <pageSetup paperSize="9" scale="74" fitToHeight="0" orientation="landscape" r:id="rId1"/>
  <rowBreaks count="3" manualBreakCount="3">
    <brk id="58" max="27" man="1"/>
    <brk id="107" max="27" man="1"/>
    <brk id="161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96"/>
  <sheetViews>
    <sheetView view="pageBreakPreview" topLeftCell="A64" zoomScale="90" zoomScaleNormal="100" zoomScaleSheetLayoutView="90" workbookViewId="0">
      <selection activeCell="B16" sqref="B16"/>
    </sheetView>
  </sheetViews>
  <sheetFormatPr defaultColWidth="9.140625" defaultRowHeight="12.75" x14ac:dyDescent="0.2"/>
  <cols>
    <col min="1" max="1" width="12" style="1" customWidth="1"/>
    <col min="2" max="2" width="10.42578125" style="1" customWidth="1"/>
    <col min="3" max="3" width="10.28515625" style="1" customWidth="1"/>
    <col min="4" max="4" width="10.7109375" style="1" customWidth="1"/>
    <col min="5" max="5" width="9.5703125" style="1" customWidth="1"/>
    <col min="6" max="6" width="12.7109375" style="1" customWidth="1"/>
    <col min="7" max="7" width="7.85546875" style="1" customWidth="1"/>
    <col min="8" max="8" width="8.7109375" style="1" customWidth="1"/>
    <col min="9" max="9" width="8.28515625" style="1" customWidth="1"/>
    <col min="10" max="10" width="13.28515625" style="1" customWidth="1"/>
    <col min="11" max="11" width="6.85546875" style="1" customWidth="1"/>
    <col min="12" max="12" width="6.5703125" style="1" customWidth="1"/>
    <col min="13" max="16384" width="9.140625" style="1"/>
  </cols>
  <sheetData>
    <row r="1" spans="1:8" x14ac:dyDescent="0.2">
      <c r="A1" s="234" t="s">
        <v>11</v>
      </c>
      <c r="B1" s="234"/>
      <c r="C1" s="234"/>
      <c r="D1" s="234"/>
      <c r="E1" s="234"/>
      <c r="F1" s="234"/>
      <c r="G1" s="234"/>
      <c r="H1" s="234"/>
    </row>
    <row r="2" spans="1:8" x14ac:dyDescent="0.2">
      <c r="A2" s="234" t="s">
        <v>302</v>
      </c>
      <c r="B2" s="234"/>
      <c r="C2" s="234"/>
      <c r="D2" s="234"/>
      <c r="E2" s="234"/>
      <c r="F2" s="234"/>
      <c r="G2" s="234"/>
      <c r="H2" s="234"/>
    </row>
    <row r="3" spans="1:8" x14ac:dyDescent="0.2">
      <c r="A3" s="23"/>
      <c r="B3" s="23"/>
      <c r="C3" s="23"/>
      <c r="D3" s="23"/>
      <c r="E3" s="23"/>
      <c r="F3" s="23"/>
      <c r="G3" s="23"/>
      <c r="H3" s="23"/>
    </row>
    <row r="4" spans="1:8" ht="13.5" x14ac:dyDescent="0.25">
      <c r="A4" s="6" t="s">
        <v>138</v>
      </c>
    </row>
    <row r="5" spans="1:8" s="20" customFormat="1" ht="30" customHeight="1" x14ac:dyDescent="0.2">
      <c r="A5" s="5"/>
      <c r="B5" s="14" t="s">
        <v>135</v>
      </c>
      <c r="C5" s="14" t="s">
        <v>136</v>
      </c>
      <c r="D5" s="14" t="s">
        <v>137</v>
      </c>
    </row>
    <row r="6" spans="1:8" x14ac:dyDescent="0.2">
      <c r="A6" s="7" t="s">
        <v>12</v>
      </c>
      <c r="B6" s="8">
        <f>стац!X36</f>
        <v>10.25</v>
      </c>
      <c r="C6" s="8">
        <f>стац!AA36/1000</f>
        <v>4416.5558974312498</v>
      </c>
      <c r="D6" s="9">
        <f>C6*12</f>
        <v>52998.670769174998</v>
      </c>
    </row>
    <row r="7" spans="1:8" x14ac:dyDescent="0.2">
      <c r="A7" s="7" t="s">
        <v>13</v>
      </c>
      <c r="B7" s="8">
        <f>стац!X83</f>
        <v>25.5</v>
      </c>
      <c r="C7" s="8">
        <f>стац!AA83/1000</f>
        <v>5571.8555438625008</v>
      </c>
      <c r="D7" s="9">
        <f>C7*12</f>
        <v>66862.266526350009</v>
      </c>
    </row>
    <row r="8" spans="1:8" x14ac:dyDescent="0.2">
      <c r="A8" s="7" t="s">
        <v>14</v>
      </c>
      <c r="B8" s="8">
        <f>стац!X123</f>
        <v>25.25</v>
      </c>
      <c r="C8" s="8">
        <f>стац!AA123/1000</f>
        <v>2653.5078236699997</v>
      </c>
      <c r="D8" s="9">
        <f>C8*12</f>
        <v>31842.093884039998</v>
      </c>
    </row>
    <row r="9" spans="1:8" x14ac:dyDescent="0.2">
      <c r="A9" s="7" t="s">
        <v>15</v>
      </c>
      <c r="B9" s="8">
        <f>стац!X184</f>
        <v>44.75</v>
      </c>
      <c r="C9" s="8">
        <f>стац!AA184/1000</f>
        <v>5041.7893368225004</v>
      </c>
      <c r="D9" s="9">
        <f>C9*12</f>
        <v>60501.472041870002</v>
      </c>
    </row>
    <row r="10" spans="1:8" x14ac:dyDescent="0.2">
      <c r="A10" s="21" t="s">
        <v>19</v>
      </c>
      <c r="B10" s="10">
        <f>SUM(B6:B9)</f>
        <v>105.75</v>
      </c>
      <c r="C10" s="11">
        <f>SUM(C6:C9)</f>
        <v>17683.708601786249</v>
      </c>
      <c r="D10" s="11">
        <f>SUM(D6:D9)</f>
        <v>212204.50322143501</v>
      </c>
      <c r="E10" s="12"/>
      <c r="F10" s="12"/>
    </row>
    <row r="12" spans="1:8" s="6" customFormat="1" ht="13.5" x14ac:dyDescent="0.25">
      <c r="A12" s="6" t="s">
        <v>139</v>
      </c>
    </row>
    <row r="13" spans="1:8" x14ac:dyDescent="0.2">
      <c r="A13" s="13" t="s">
        <v>254</v>
      </c>
    </row>
    <row r="14" spans="1:8" s="4" customFormat="1" ht="37.5" customHeight="1" x14ac:dyDescent="0.2">
      <c r="A14" s="14"/>
      <c r="B14" s="14" t="s">
        <v>255</v>
      </c>
      <c r="C14" s="14" t="s">
        <v>250</v>
      </c>
      <c r="D14" s="14" t="s">
        <v>251</v>
      </c>
      <c r="E14" s="14" t="s">
        <v>256</v>
      </c>
      <c r="F14" s="14" t="s">
        <v>257</v>
      </c>
    </row>
    <row r="15" spans="1:8" x14ac:dyDescent="0.2">
      <c r="A15" s="7" t="s">
        <v>12</v>
      </c>
      <c r="B15" s="34" t="e">
        <f>стац!#REF!</f>
        <v>#REF!</v>
      </c>
      <c r="C15" s="8">
        <f>B6</f>
        <v>10.25</v>
      </c>
      <c r="D15" s="33" t="e">
        <f>B15/C15</f>
        <v>#REF!</v>
      </c>
      <c r="E15" s="7">
        <v>160</v>
      </c>
      <c r="F15" s="8" t="e">
        <f>D15/E15</f>
        <v>#REF!</v>
      </c>
    </row>
    <row r="16" spans="1:8" x14ac:dyDescent="0.2">
      <c r="A16" s="7" t="s">
        <v>13</v>
      </c>
      <c r="B16" s="33" t="e">
        <f>стац!#REF!</f>
        <v>#REF!</v>
      </c>
      <c r="C16" s="8">
        <f t="shared" ref="C16:C18" si="0">B7</f>
        <v>25.5</v>
      </c>
      <c r="D16" s="33" t="e">
        <f t="shared" ref="D16:D18" si="1">B16/C16</f>
        <v>#REF!</v>
      </c>
      <c r="E16" s="7">
        <v>160</v>
      </c>
      <c r="F16" s="8" t="e">
        <f t="shared" ref="F16:F18" si="2">D16/E16</f>
        <v>#REF!</v>
      </c>
    </row>
    <row r="17" spans="1:6" x14ac:dyDescent="0.2">
      <c r="A17" s="7" t="s">
        <v>14</v>
      </c>
      <c r="B17" s="33" t="e">
        <f>стац!#REF!</f>
        <v>#REF!</v>
      </c>
      <c r="C17" s="8">
        <f t="shared" si="0"/>
        <v>25.25</v>
      </c>
      <c r="D17" s="33" t="e">
        <f t="shared" si="1"/>
        <v>#REF!</v>
      </c>
      <c r="E17" s="7">
        <v>160</v>
      </c>
      <c r="F17" s="8" t="e">
        <f t="shared" si="2"/>
        <v>#REF!</v>
      </c>
    </row>
    <row r="18" spans="1:6" x14ac:dyDescent="0.2">
      <c r="A18" s="7" t="s">
        <v>15</v>
      </c>
      <c r="B18" s="33" t="e">
        <f>стац!#REF!</f>
        <v>#REF!</v>
      </c>
      <c r="C18" s="8">
        <f t="shared" si="0"/>
        <v>44.75</v>
      </c>
      <c r="D18" s="33" t="e">
        <f t="shared" si="1"/>
        <v>#REF!</v>
      </c>
      <c r="E18" s="7">
        <v>160</v>
      </c>
      <c r="F18" s="8" t="e">
        <f t="shared" si="2"/>
        <v>#REF!</v>
      </c>
    </row>
    <row r="20" spans="1:6" x14ac:dyDescent="0.2">
      <c r="A20" s="13" t="s">
        <v>28</v>
      </c>
    </row>
    <row r="21" spans="1:6" s="4" customFormat="1" ht="33" customHeight="1" x14ac:dyDescent="0.2">
      <c r="A21" s="14"/>
      <c r="B21" s="14" t="s">
        <v>249</v>
      </c>
      <c r="C21" s="14" t="s">
        <v>250</v>
      </c>
      <c r="D21" s="14" t="s">
        <v>251</v>
      </c>
      <c r="E21" s="14" t="s">
        <v>252</v>
      </c>
      <c r="F21" s="14" t="s">
        <v>253</v>
      </c>
    </row>
    <row r="22" spans="1:6" x14ac:dyDescent="0.2">
      <c r="A22" s="7" t="s">
        <v>12</v>
      </c>
      <c r="B22" s="33">
        <f>стац!AA36</f>
        <v>4416555.8974312497</v>
      </c>
      <c r="C22" s="8">
        <f>B6</f>
        <v>10.25</v>
      </c>
      <c r="D22" s="33">
        <f>B22/C22</f>
        <v>430883.50218841463</v>
      </c>
      <c r="E22" s="7">
        <v>30</v>
      </c>
      <c r="F22" s="8">
        <f>D22/E22</f>
        <v>14362.783406280487</v>
      </c>
    </row>
    <row r="23" spans="1:6" x14ac:dyDescent="0.2">
      <c r="A23" s="7" t="s">
        <v>13</v>
      </c>
      <c r="B23" s="33">
        <f>стац!AA83</f>
        <v>5571855.5438625012</v>
      </c>
      <c r="C23" s="8">
        <f t="shared" ref="C23:C25" si="3">B7</f>
        <v>25.5</v>
      </c>
      <c r="D23" s="33">
        <f t="shared" ref="D23:D25" si="4">B23/C23</f>
        <v>218504.13897500004</v>
      </c>
      <c r="E23" s="7">
        <v>30</v>
      </c>
      <c r="F23" s="8">
        <f t="shared" ref="F23:F25" si="5">D23/E23</f>
        <v>7283.4712991666684</v>
      </c>
    </row>
    <row r="24" spans="1:6" x14ac:dyDescent="0.2">
      <c r="A24" s="7" t="s">
        <v>14</v>
      </c>
      <c r="B24" s="33">
        <f>стац!AA123</f>
        <v>2653507.8236699998</v>
      </c>
      <c r="C24" s="8">
        <f t="shared" si="3"/>
        <v>25.25</v>
      </c>
      <c r="D24" s="33">
        <f t="shared" si="4"/>
        <v>105089.41875920791</v>
      </c>
      <c r="E24" s="7">
        <v>30</v>
      </c>
      <c r="F24" s="8">
        <f t="shared" si="5"/>
        <v>3502.9806253069305</v>
      </c>
    </row>
    <row r="25" spans="1:6" x14ac:dyDescent="0.2">
      <c r="A25" s="7" t="s">
        <v>15</v>
      </c>
      <c r="B25" s="33">
        <f>стац!AA184</f>
        <v>5041789.3368225005</v>
      </c>
      <c r="C25" s="8">
        <f t="shared" si="3"/>
        <v>44.75</v>
      </c>
      <c r="D25" s="33">
        <f t="shared" si="4"/>
        <v>112665.68350441342</v>
      </c>
      <c r="E25" s="7">
        <v>30</v>
      </c>
      <c r="F25" s="8">
        <f t="shared" si="5"/>
        <v>3755.5227834804473</v>
      </c>
    </row>
    <row r="27" spans="1:6" x14ac:dyDescent="0.2">
      <c r="A27" s="13" t="s">
        <v>16</v>
      </c>
      <c r="B27" s="13"/>
      <c r="C27" s="13"/>
    </row>
    <row r="28" spans="1:6" s="4" customFormat="1" ht="33.75" x14ac:dyDescent="0.2">
      <c r="A28" s="31"/>
      <c r="B28" s="14" t="s">
        <v>258</v>
      </c>
      <c r="C28" s="14" t="s">
        <v>256</v>
      </c>
      <c r="D28" s="14" t="s">
        <v>257</v>
      </c>
      <c r="E28" s="14" t="s">
        <v>259</v>
      </c>
      <c r="F28" s="14" t="s">
        <v>17</v>
      </c>
    </row>
    <row r="29" spans="1:6" x14ac:dyDescent="0.2">
      <c r="A29" s="7" t="s">
        <v>18</v>
      </c>
      <c r="B29" s="7">
        <v>1</v>
      </c>
      <c r="C29" s="7">
        <v>2920</v>
      </c>
      <c r="D29" s="8" t="e">
        <f>F15</f>
        <v>#REF!</v>
      </c>
      <c r="E29" s="7">
        <v>50</v>
      </c>
      <c r="F29" s="9" t="e">
        <f>B29*C29*D29*E29%/1000</f>
        <v>#REF!</v>
      </c>
    </row>
    <row r="30" spans="1:6" x14ac:dyDescent="0.2">
      <c r="A30" s="7" t="s">
        <v>13</v>
      </c>
      <c r="B30" s="7">
        <v>3</v>
      </c>
      <c r="C30" s="7">
        <v>2920</v>
      </c>
      <c r="D30" s="8" t="e">
        <f t="shared" ref="D30:D32" si="6">F16</f>
        <v>#REF!</v>
      </c>
      <c r="E30" s="7">
        <v>50</v>
      </c>
      <c r="F30" s="9" t="e">
        <f>B30*C30*D30*E30%/1000</f>
        <v>#REF!</v>
      </c>
    </row>
    <row r="31" spans="1:6" x14ac:dyDescent="0.2">
      <c r="A31" s="7" t="s">
        <v>14</v>
      </c>
      <c r="B31" s="7">
        <v>3</v>
      </c>
      <c r="C31" s="7">
        <v>2920</v>
      </c>
      <c r="D31" s="8" t="e">
        <f t="shared" si="6"/>
        <v>#REF!</v>
      </c>
      <c r="E31" s="7">
        <v>50</v>
      </c>
      <c r="F31" s="9" t="e">
        <f>B31*C31*D31*E31%/1000</f>
        <v>#REF!</v>
      </c>
    </row>
    <row r="32" spans="1:6" x14ac:dyDescent="0.2">
      <c r="A32" s="7" t="s">
        <v>15</v>
      </c>
      <c r="B32" s="7">
        <v>2</v>
      </c>
      <c r="C32" s="7">
        <v>2920</v>
      </c>
      <c r="D32" s="8" t="e">
        <f t="shared" si="6"/>
        <v>#REF!</v>
      </c>
      <c r="E32" s="7">
        <v>50</v>
      </c>
      <c r="F32" s="9" t="e">
        <f>B32*C32*D32*E32%/1000</f>
        <v>#REF!</v>
      </c>
    </row>
    <row r="33" spans="1:8" s="3" customFormat="1" x14ac:dyDescent="0.2">
      <c r="A33" s="21" t="s">
        <v>19</v>
      </c>
      <c r="B33" s="11"/>
      <c r="C33" s="21"/>
      <c r="D33" s="21"/>
      <c r="E33" s="21"/>
      <c r="F33" s="11" t="e">
        <f>SUM(F29:F32)</f>
        <v>#REF!</v>
      </c>
    </row>
    <row r="35" spans="1:8" x14ac:dyDescent="0.2">
      <c r="A35" s="13" t="s">
        <v>392</v>
      </c>
    </row>
    <row r="36" spans="1:8" s="4" customFormat="1" ht="22.5" x14ac:dyDescent="0.2">
      <c r="A36" s="31"/>
      <c r="B36" s="14" t="s">
        <v>258</v>
      </c>
      <c r="C36" s="14" t="s">
        <v>256</v>
      </c>
      <c r="D36" s="14" t="s">
        <v>260</v>
      </c>
      <c r="E36" s="14" t="s">
        <v>17</v>
      </c>
    </row>
    <row r="37" spans="1:8" x14ac:dyDescent="0.2">
      <c r="A37" s="7" t="s">
        <v>18</v>
      </c>
      <c r="B37" s="7">
        <v>1</v>
      </c>
      <c r="C37" s="7">
        <v>336</v>
      </c>
      <c r="D37" s="8" t="e">
        <f>F15</f>
        <v>#REF!</v>
      </c>
      <c r="E37" s="9" t="e">
        <f>B37*C37*D37/1000</f>
        <v>#REF!</v>
      </c>
    </row>
    <row r="38" spans="1:8" x14ac:dyDescent="0.2">
      <c r="A38" s="7" t="s">
        <v>13</v>
      </c>
      <c r="B38" s="7">
        <v>3</v>
      </c>
      <c r="C38" s="7">
        <v>336</v>
      </c>
      <c r="D38" s="8" t="e">
        <f t="shared" ref="D38:D40" si="7">F16</f>
        <v>#REF!</v>
      </c>
      <c r="E38" s="9" t="e">
        <f>B38*C38*D38/1000</f>
        <v>#REF!</v>
      </c>
    </row>
    <row r="39" spans="1:8" x14ac:dyDescent="0.2">
      <c r="A39" s="7" t="s">
        <v>14</v>
      </c>
      <c r="B39" s="7">
        <v>3</v>
      </c>
      <c r="C39" s="7">
        <v>336</v>
      </c>
      <c r="D39" s="8" t="e">
        <f t="shared" si="7"/>
        <v>#REF!</v>
      </c>
      <c r="E39" s="9" t="e">
        <f>B39*C39*D39/1000</f>
        <v>#REF!</v>
      </c>
    </row>
    <row r="40" spans="1:8" x14ac:dyDescent="0.2">
      <c r="A40" s="7" t="s">
        <v>15</v>
      </c>
      <c r="B40" s="7">
        <v>4</v>
      </c>
      <c r="C40" s="7">
        <v>336</v>
      </c>
      <c r="D40" s="8" t="e">
        <f t="shared" si="7"/>
        <v>#REF!</v>
      </c>
      <c r="E40" s="9" t="e">
        <f>B40*C40*D40/1000</f>
        <v>#REF!</v>
      </c>
    </row>
    <row r="41" spans="1:8" s="3" customFormat="1" x14ac:dyDescent="0.2">
      <c r="A41" s="21" t="s">
        <v>19</v>
      </c>
      <c r="B41" s="11"/>
      <c r="C41" s="21"/>
      <c r="D41" s="21"/>
      <c r="E41" s="11" t="e">
        <f>SUM(E37:E40)</f>
        <v>#REF!</v>
      </c>
      <c r="H41" s="1"/>
    </row>
    <row r="43" spans="1:8" x14ac:dyDescent="0.2">
      <c r="A43" s="13" t="s">
        <v>194</v>
      </c>
    </row>
    <row r="44" spans="1:8" x14ac:dyDescent="0.2">
      <c r="A44" s="1" t="s">
        <v>18</v>
      </c>
      <c r="B44" s="19">
        <v>5000</v>
      </c>
      <c r="C44" s="2" t="s">
        <v>20</v>
      </c>
    </row>
    <row r="45" spans="1:8" x14ac:dyDescent="0.2">
      <c r="A45" s="1" t="s">
        <v>13</v>
      </c>
      <c r="B45" s="19">
        <v>5400</v>
      </c>
      <c r="C45" s="2" t="s">
        <v>20</v>
      </c>
    </row>
    <row r="46" spans="1:8" x14ac:dyDescent="0.2">
      <c r="A46" s="3" t="s">
        <v>19</v>
      </c>
      <c r="B46" s="18">
        <f>SUM(B44:B45)</f>
        <v>10400</v>
      </c>
    </row>
    <row r="48" spans="1:8" x14ac:dyDescent="0.2">
      <c r="A48" s="13" t="s">
        <v>195</v>
      </c>
    </row>
    <row r="49" spans="1:10" s="4" customFormat="1" ht="33.75" x14ac:dyDescent="0.2">
      <c r="A49" s="22"/>
      <c r="B49" s="14" t="s">
        <v>258</v>
      </c>
      <c r="C49" s="14" t="s">
        <v>29</v>
      </c>
      <c r="D49" s="14" t="s">
        <v>30</v>
      </c>
      <c r="E49" s="14" t="s">
        <v>21</v>
      </c>
      <c r="F49" s="14" t="s">
        <v>17</v>
      </c>
      <c r="J49" s="2"/>
    </row>
    <row r="50" spans="1:10" x14ac:dyDescent="0.2">
      <c r="A50" s="7" t="s">
        <v>18</v>
      </c>
      <c r="B50" s="8">
        <f>B6</f>
        <v>10.25</v>
      </c>
      <c r="C50" s="9">
        <f>F22</f>
        <v>14362.783406280487</v>
      </c>
      <c r="D50" s="7">
        <v>36</v>
      </c>
      <c r="E50" s="15">
        <v>0.5</v>
      </c>
      <c r="F50" s="9">
        <f>B50*C50*D50*E50/1000</f>
        <v>2649.9335384587498</v>
      </c>
      <c r="J50" s="2"/>
    </row>
    <row r="51" spans="1:10" x14ac:dyDescent="0.2">
      <c r="A51" s="240" t="s">
        <v>13</v>
      </c>
      <c r="B51" s="8">
        <f>B7-B52</f>
        <v>11.25</v>
      </c>
      <c r="C51" s="9">
        <f>F23</f>
        <v>7283.4712991666684</v>
      </c>
      <c r="D51" s="7">
        <v>36</v>
      </c>
      <c r="E51" s="15">
        <v>0.5</v>
      </c>
      <c r="F51" s="9">
        <f>B51*C51*D51*E51/1000</f>
        <v>1474.9029380812503</v>
      </c>
      <c r="J51" s="2"/>
    </row>
    <row r="52" spans="1:10" x14ac:dyDescent="0.2">
      <c r="A52" s="241"/>
      <c r="B52" s="8">
        <f>4.75+4.75+4.75</f>
        <v>14.25</v>
      </c>
      <c r="C52" s="9">
        <f>F23</f>
        <v>7283.4712991666684</v>
      </c>
      <c r="D52" s="7">
        <v>36</v>
      </c>
      <c r="E52" s="15">
        <v>1</v>
      </c>
      <c r="F52" s="9">
        <f t="shared" ref="F52:F55" si="8">B52*C52*D52*E52/1000</f>
        <v>3736.4207764725011</v>
      </c>
      <c r="J52" s="2"/>
    </row>
    <row r="53" spans="1:10" x14ac:dyDescent="0.2">
      <c r="A53" s="242" t="s">
        <v>14</v>
      </c>
      <c r="B53" s="8">
        <f>B8-B54</f>
        <v>11</v>
      </c>
      <c r="C53" s="9">
        <f>F24</f>
        <v>3502.9806253069305</v>
      </c>
      <c r="D53" s="7">
        <v>36</v>
      </c>
      <c r="E53" s="15">
        <v>0.5</v>
      </c>
      <c r="F53" s="9">
        <f t="shared" si="8"/>
        <v>693.59016381077231</v>
      </c>
      <c r="J53" s="2"/>
    </row>
    <row r="54" spans="1:10" x14ac:dyDescent="0.2">
      <c r="A54" s="243"/>
      <c r="B54" s="8">
        <f>4.75+4.75+4.75</f>
        <v>14.25</v>
      </c>
      <c r="C54" s="9">
        <f>F24</f>
        <v>3502.9806253069305</v>
      </c>
      <c r="D54" s="7">
        <v>36</v>
      </c>
      <c r="E54" s="15">
        <v>1</v>
      </c>
      <c r="F54" s="9">
        <f t="shared" si="8"/>
        <v>1797.0290607824554</v>
      </c>
      <c r="J54" s="2"/>
    </row>
    <row r="55" spans="1:10" x14ac:dyDescent="0.2">
      <c r="A55" s="30" t="s">
        <v>15</v>
      </c>
      <c r="B55" s="8">
        <f>B9</f>
        <v>44.75</v>
      </c>
      <c r="C55" s="9">
        <f>F25</f>
        <v>3755.5227834804473</v>
      </c>
      <c r="D55" s="7">
        <v>30</v>
      </c>
      <c r="E55" s="15">
        <v>0.5</v>
      </c>
      <c r="F55" s="9">
        <f t="shared" si="8"/>
        <v>2520.8946684112502</v>
      </c>
      <c r="J55" s="2"/>
    </row>
    <row r="56" spans="1:10" s="3" customFormat="1" x14ac:dyDescent="0.2">
      <c r="A56" s="21" t="s">
        <v>19</v>
      </c>
      <c r="B56" s="10">
        <f>SUM(B50:B55)</f>
        <v>105.75</v>
      </c>
      <c r="C56" s="21"/>
      <c r="D56" s="21"/>
      <c r="E56" s="21"/>
      <c r="F56" s="11">
        <f>SUM(F50:F55)</f>
        <v>12872.771146016979</v>
      </c>
    </row>
    <row r="58" spans="1:10" x14ac:dyDescent="0.2">
      <c r="A58" s="13" t="s">
        <v>196</v>
      </c>
    </row>
    <row r="59" spans="1:10" s="4" customFormat="1" ht="33.75" x14ac:dyDescent="0.2">
      <c r="A59" s="22"/>
      <c r="B59" s="14" t="s">
        <v>252</v>
      </c>
      <c r="C59" s="14" t="s">
        <v>261</v>
      </c>
      <c r="D59" s="14" t="s">
        <v>262</v>
      </c>
      <c r="E59" s="14" t="s">
        <v>260</v>
      </c>
      <c r="F59" s="14" t="s">
        <v>21</v>
      </c>
      <c r="G59" s="14" t="s">
        <v>17</v>
      </c>
    </row>
    <row r="60" spans="1:10" x14ac:dyDescent="0.2">
      <c r="A60" s="7" t="s">
        <v>197</v>
      </c>
      <c r="B60" s="7">
        <v>245</v>
      </c>
      <c r="C60" s="7">
        <v>15</v>
      </c>
      <c r="D60" s="7">
        <f>B60*C60</f>
        <v>3675</v>
      </c>
      <c r="E60" s="8" t="e">
        <f>F15</f>
        <v>#REF!</v>
      </c>
      <c r="F60" s="15">
        <v>1</v>
      </c>
      <c r="G60" s="9" t="e">
        <f>D60*E60/1000*F60</f>
        <v>#REF!</v>
      </c>
    </row>
    <row r="61" spans="1:10" x14ac:dyDescent="0.2">
      <c r="A61" s="7" t="s">
        <v>204</v>
      </c>
      <c r="B61" s="7">
        <v>14</v>
      </c>
      <c r="C61" s="7">
        <v>24</v>
      </c>
      <c r="D61" s="7">
        <f>B61*C61</f>
        <v>336</v>
      </c>
      <c r="E61" s="8" t="e">
        <f>E60</f>
        <v>#REF!</v>
      </c>
      <c r="F61" s="15">
        <v>1</v>
      </c>
      <c r="G61" s="9" t="e">
        <f>D61*E61/1000*F61</f>
        <v>#REF!</v>
      </c>
    </row>
    <row r="62" spans="1:10" x14ac:dyDescent="0.2">
      <c r="A62" s="7" t="s">
        <v>198</v>
      </c>
      <c r="B62" s="7">
        <v>53</v>
      </c>
      <c r="C62" s="7">
        <v>24</v>
      </c>
      <c r="D62" s="7">
        <f>B62*C62</f>
        <v>1272</v>
      </c>
      <c r="E62" s="8" t="e">
        <f t="shared" ref="E62:E63" si="9">E61</f>
        <v>#REF!</v>
      </c>
      <c r="F62" s="15">
        <v>1</v>
      </c>
      <c r="G62" s="9" t="e">
        <f>D62*E62/1000*F62</f>
        <v>#REF!</v>
      </c>
    </row>
    <row r="63" spans="1:10" x14ac:dyDescent="0.2">
      <c r="A63" s="7" t="s">
        <v>358</v>
      </c>
      <c r="B63" s="7">
        <v>53</v>
      </c>
      <c r="C63" s="7">
        <v>24</v>
      </c>
      <c r="D63" s="7">
        <f>B63*C63</f>
        <v>1272</v>
      </c>
      <c r="E63" s="8" t="e">
        <f t="shared" si="9"/>
        <v>#REF!</v>
      </c>
      <c r="F63" s="15">
        <v>1</v>
      </c>
      <c r="G63" s="9" t="e">
        <f>D63*E63/1000*F63</f>
        <v>#REF!</v>
      </c>
    </row>
    <row r="64" spans="1:10" s="3" customFormat="1" x14ac:dyDescent="0.2">
      <c r="A64" s="21" t="s">
        <v>19</v>
      </c>
      <c r="B64" s="21"/>
      <c r="C64" s="21"/>
      <c r="D64" s="21"/>
      <c r="E64" s="21"/>
      <c r="F64" s="21"/>
      <c r="G64" s="11" t="e">
        <f>SUM(G60:G63)</f>
        <v>#REF!</v>
      </c>
    </row>
    <row r="66" spans="1:8" x14ac:dyDescent="0.2">
      <c r="A66" s="13" t="s">
        <v>359</v>
      </c>
    </row>
    <row r="67" spans="1:8" s="4" customFormat="1" ht="27.75" customHeight="1" x14ac:dyDescent="0.2">
      <c r="A67" s="22"/>
      <c r="B67" s="14" t="s">
        <v>252</v>
      </c>
      <c r="C67" s="14" t="s">
        <v>261</v>
      </c>
      <c r="D67" s="14" t="s">
        <v>262</v>
      </c>
      <c r="E67" s="14" t="s">
        <v>260</v>
      </c>
      <c r="F67" s="14" t="s">
        <v>258</v>
      </c>
      <c r="G67" s="14" t="s">
        <v>21</v>
      </c>
      <c r="H67" s="14" t="s">
        <v>17</v>
      </c>
    </row>
    <row r="68" spans="1:8" x14ac:dyDescent="0.2">
      <c r="A68" s="7" t="s">
        <v>197</v>
      </c>
      <c r="B68" s="7">
        <v>245</v>
      </c>
      <c r="C68" s="7">
        <v>15</v>
      </c>
      <c r="D68" s="7">
        <f>B68*C68</f>
        <v>3675</v>
      </c>
      <c r="E68" s="8" t="e">
        <f>F15</f>
        <v>#REF!</v>
      </c>
      <c r="F68" s="9">
        <v>6</v>
      </c>
      <c r="G68" s="15">
        <v>0.5</v>
      </c>
      <c r="H68" s="9" t="e">
        <f>D68*E68*G68/1000*F68</f>
        <v>#REF!</v>
      </c>
    </row>
    <row r="69" spans="1:8" x14ac:dyDescent="0.2">
      <c r="A69" s="7" t="s">
        <v>204</v>
      </c>
      <c r="B69" s="7">
        <v>14</v>
      </c>
      <c r="C69" s="7">
        <v>24</v>
      </c>
      <c r="D69" s="7">
        <f>B69*C69</f>
        <v>336</v>
      </c>
      <c r="E69" s="8" t="e">
        <f>E68</f>
        <v>#REF!</v>
      </c>
      <c r="F69" s="9">
        <v>6</v>
      </c>
      <c r="G69" s="15">
        <v>0.5</v>
      </c>
      <c r="H69" s="9" t="e">
        <f>D69*E69*G69/1000*F69</f>
        <v>#REF!</v>
      </c>
    </row>
    <row r="70" spans="1:8" x14ac:dyDescent="0.2">
      <c r="A70" s="7" t="s">
        <v>198</v>
      </c>
      <c r="B70" s="7">
        <v>53</v>
      </c>
      <c r="C70" s="7">
        <v>24</v>
      </c>
      <c r="D70" s="7">
        <f>B70*C70</f>
        <v>1272</v>
      </c>
      <c r="E70" s="8" t="e">
        <f t="shared" ref="E70:E71" si="10">E69</f>
        <v>#REF!</v>
      </c>
      <c r="F70" s="9">
        <v>6</v>
      </c>
      <c r="G70" s="15">
        <v>0.5</v>
      </c>
      <c r="H70" s="9" t="e">
        <f>D70*E70*G70/1000*F70</f>
        <v>#REF!</v>
      </c>
    </row>
    <row r="71" spans="1:8" x14ac:dyDescent="0.2">
      <c r="A71" s="7" t="s">
        <v>358</v>
      </c>
      <c r="B71" s="7">
        <v>53</v>
      </c>
      <c r="C71" s="7">
        <v>24</v>
      </c>
      <c r="D71" s="7">
        <f>B71*C71</f>
        <v>1272</v>
      </c>
      <c r="E71" s="8" t="e">
        <f t="shared" si="10"/>
        <v>#REF!</v>
      </c>
      <c r="F71" s="9">
        <v>6</v>
      </c>
      <c r="G71" s="15">
        <v>0.5</v>
      </c>
      <c r="H71" s="9" t="e">
        <f>D71*E71*G71/1000*F71</f>
        <v>#REF!</v>
      </c>
    </row>
    <row r="72" spans="1:8" s="3" customFormat="1" x14ac:dyDescent="0.2">
      <c r="A72" s="21" t="s">
        <v>19</v>
      </c>
      <c r="B72" s="21"/>
      <c r="C72" s="21"/>
      <c r="D72" s="21"/>
      <c r="E72" s="21"/>
      <c r="F72" s="21"/>
      <c r="G72" s="21"/>
      <c r="H72" s="11" t="e">
        <f>SUM(H68:H71)</f>
        <v>#REF!</v>
      </c>
    </row>
    <row r="74" spans="1:8" x14ac:dyDescent="0.2">
      <c r="A74" s="13" t="s">
        <v>360</v>
      </c>
    </row>
    <row r="75" spans="1:8" s="4" customFormat="1" ht="27.75" customHeight="1" x14ac:dyDescent="0.2">
      <c r="A75" s="208"/>
      <c r="B75" s="14" t="s">
        <v>252</v>
      </c>
      <c r="C75" s="14" t="s">
        <v>261</v>
      </c>
      <c r="D75" s="14" t="s">
        <v>262</v>
      </c>
      <c r="E75" s="14" t="s">
        <v>260</v>
      </c>
      <c r="F75" s="14" t="s">
        <v>258</v>
      </c>
      <c r="G75" s="14" t="s">
        <v>21</v>
      </c>
      <c r="H75" s="14" t="s">
        <v>17</v>
      </c>
    </row>
    <row r="76" spans="1:8" x14ac:dyDescent="0.2">
      <c r="A76" s="7" t="s">
        <v>197</v>
      </c>
      <c r="B76" s="7">
        <v>245</v>
      </c>
      <c r="C76" s="7">
        <v>15</v>
      </c>
      <c r="D76" s="7">
        <f>B76*C76</f>
        <v>3675</v>
      </c>
      <c r="E76" s="8" t="e">
        <f>F16</f>
        <v>#REF!</v>
      </c>
      <c r="F76" s="9">
        <v>4</v>
      </c>
      <c r="G76" s="15">
        <v>0.5</v>
      </c>
      <c r="H76" s="9" t="e">
        <f>D76*E76*G76/1000*F76</f>
        <v>#REF!</v>
      </c>
    </row>
    <row r="77" spans="1:8" x14ac:dyDescent="0.2">
      <c r="A77" s="7" t="s">
        <v>204</v>
      </c>
      <c r="B77" s="7">
        <v>14</v>
      </c>
      <c r="C77" s="7">
        <v>24</v>
      </c>
      <c r="D77" s="7">
        <f>B77*C77</f>
        <v>336</v>
      </c>
      <c r="E77" s="8" t="e">
        <f>E76</f>
        <v>#REF!</v>
      </c>
      <c r="F77" s="9">
        <v>4</v>
      </c>
      <c r="G77" s="15">
        <v>0.5</v>
      </c>
      <c r="H77" s="9" t="e">
        <f>D77*E77*G77/1000*F77</f>
        <v>#REF!</v>
      </c>
    </row>
    <row r="78" spans="1:8" x14ac:dyDescent="0.2">
      <c r="A78" s="7" t="s">
        <v>198</v>
      </c>
      <c r="B78" s="7">
        <v>53</v>
      </c>
      <c r="C78" s="7">
        <v>24</v>
      </c>
      <c r="D78" s="7">
        <f>B78*C78</f>
        <v>1272</v>
      </c>
      <c r="E78" s="8" t="e">
        <f t="shared" ref="E78:E79" si="11">E77</f>
        <v>#REF!</v>
      </c>
      <c r="F78" s="9">
        <v>4</v>
      </c>
      <c r="G78" s="15">
        <v>0.5</v>
      </c>
      <c r="H78" s="9" t="e">
        <f>D78*E78*G78/1000*F78</f>
        <v>#REF!</v>
      </c>
    </row>
    <row r="79" spans="1:8" x14ac:dyDescent="0.2">
      <c r="A79" s="7" t="s">
        <v>358</v>
      </c>
      <c r="B79" s="7">
        <v>53</v>
      </c>
      <c r="C79" s="7">
        <v>24</v>
      </c>
      <c r="D79" s="7">
        <f>B79*C79</f>
        <v>1272</v>
      </c>
      <c r="E79" s="8" t="e">
        <f t="shared" si="11"/>
        <v>#REF!</v>
      </c>
      <c r="F79" s="9">
        <v>4</v>
      </c>
      <c r="G79" s="15">
        <v>0.5</v>
      </c>
      <c r="H79" s="9" t="e">
        <f>D79*E79*G79/1000*F79</f>
        <v>#REF!</v>
      </c>
    </row>
    <row r="80" spans="1:8" s="3" customFormat="1" x14ac:dyDescent="0.2">
      <c r="A80" s="21" t="s">
        <v>19</v>
      </c>
      <c r="B80" s="21"/>
      <c r="C80" s="21"/>
      <c r="D80" s="21"/>
      <c r="E80" s="21"/>
      <c r="F80" s="21"/>
      <c r="G80" s="21"/>
      <c r="H80" s="11" t="e">
        <f>SUM(H76:H79)</f>
        <v>#REF!</v>
      </c>
    </row>
    <row r="81" spans="1:11" s="3" customFormat="1" x14ac:dyDescent="0.2">
      <c r="A81" s="209"/>
      <c r="B81" s="209"/>
      <c r="C81" s="209"/>
      <c r="D81" s="209"/>
      <c r="E81" s="209"/>
      <c r="F81" s="209"/>
      <c r="G81" s="209"/>
      <c r="H81" s="210"/>
    </row>
    <row r="82" spans="1:11" ht="13.5" x14ac:dyDescent="0.25">
      <c r="A82" s="16" t="s">
        <v>140</v>
      </c>
    </row>
    <row r="83" spans="1:11" ht="84" customHeight="1" x14ac:dyDescent="0.2">
      <c r="A83" s="22"/>
      <c r="B83" s="14" t="s">
        <v>22</v>
      </c>
      <c r="C83" s="14" t="s">
        <v>23</v>
      </c>
      <c r="D83" s="14" t="s">
        <v>24</v>
      </c>
      <c r="E83" s="14" t="s">
        <v>25</v>
      </c>
      <c r="F83" s="14" t="s">
        <v>26</v>
      </c>
      <c r="G83" s="14" t="s">
        <v>199</v>
      </c>
      <c r="H83" s="35" t="s">
        <v>200</v>
      </c>
      <c r="I83" s="14" t="s">
        <v>27</v>
      </c>
    </row>
    <row r="84" spans="1:11" x14ac:dyDescent="0.2">
      <c r="A84" s="7" t="s">
        <v>18</v>
      </c>
      <c r="B84" s="9">
        <f>D6</f>
        <v>52998.670769174998</v>
      </c>
      <c r="C84" s="9" t="e">
        <f>F29</f>
        <v>#REF!</v>
      </c>
      <c r="D84" s="9" t="e">
        <f>E37</f>
        <v>#REF!</v>
      </c>
      <c r="E84" s="7">
        <f>B44</f>
        <v>5000</v>
      </c>
      <c r="F84" s="9">
        <f>F50</f>
        <v>2649.9335384587498</v>
      </c>
      <c r="G84" s="9" t="e">
        <f>G64</f>
        <v>#REF!</v>
      </c>
      <c r="H84" s="9" t="e">
        <f>H72</f>
        <v>#REF!</v>
      </c>
      <c r="I84" s="33" t="e">
        <f>SUM(B84:H84)</f>
        <v>#REF!</v>
      </c>
    </row>
    <row r="85" spans="1:11" x14ac:dyDescent="0.2">
      <c r="A85" s="7" t="s">
        <v>13</v>
      </c>
      <c r="B85" s="9">
        <f>D7</f>
        <v>66862.266526350009</v>
      </c>
      <c r="C85" s="9" t="e">
        <f>F30</f>
        <v>#REF!</v>
      </c>
      <c r="D85" s="9" t="e">
        <f>E38</f>
        <v>#REF!</v>
      </c>
      <c r="E85" s="7">
        <f>B45</f>
        <v>5400</v>
      </c>
      <c r="F85" s="9">
        <f>F51+F52</f>
        <v>5211.3237145537514</v>
      </c>
      <c r="G85" s="7"/>
      <c r="H85" s="9" t="e">
        <f>H80</f>
        <v>#REF!</v>
      </c>
      <c r="I85" s="33" t="e">
        <f>SUM(B85:H85)</f>
        <v>#REF!</v>
      </c>
      <c r="K85" s="1" t="s">
        <v>263</v>
      </c>
    </row>
    <row r="86" spans="1:11" x14ac:dyDescent="0.2">
      <c r="A86" s="7" t="s">
        <v>14</v>
      </c>
      <c r="B86" s="9">
        <f>D8</f>
        <v>31842.093884039998</v>
      </c>
      <c r="C86" s="9" t="e">
        <f>F31</f>
        <v>#REF!</v>
      </c>
      <c r="D86" s="9" t="e">
        <f>E39</f>
        <v>#REF!</v>
      </c>
      <c r="E86" s="7"/>
      <c r="F86" s="9">
        <f>F53+F54</f>
        <v>2490.619224593228</v>
      </c>
      <c r="G86" s="7"/>
      <c r="H86" s="7"/>
      <c r="I86" s="33" t="e">
        <f>SUM(B86:H86)</f>
        <v>#REF!</v>
      </c>
    </row>
    <row r="87" spans="1:11" x14ac:dyDescent="0.2">
      <c r="A87" s="7" t="s">
        <v>15</v>
      </c>
      <c r="B87" s="9">
        <f>D9</f>
        <v>60501.472041870002</v>
      </c>
      <c r="C87" s="9" t="e">
        <f>F32</f>
        <v>#REF!</v>
      </c>
      <c r="D87" s="9" t="e">
        <f>E40</f>
        <v>#REF!</v>
      </c>
      <c r="E87" s="7"/>
      <c r="F87" s="9">
        <f>F55</f>
        <v>2520.8946684112502</v>
      </c>
      <c r="G87" s="7"/>
      <c r="H87" s="7"/>
      <c r="I87" s="33" t="e">
        <f>SUM(B87:H87)</f>
        <v>#REF!</v>
      </c>
    </row>
    <row r="88" spans="1:11" x14ac:dyDescent="0.2">
      <c r="A88" s="21" t="s">
        <v>19</v>
      </c>
      <c r="B88" s="11">
        <f t="shared" ref="B88:H88" si="12">SUM(B84:B87)</f>
        <v>212204.50322143501</v>
      </c>
      <c r="C88" s="11" t="e">
        <f t="shared" si="12"/>
        <v>#REF!</v>
      </c>
      <c r="D88" s="11" t="e">
        <f t="shared" si="12"/>
        <v>#REF!</v>
      </c>
      <c r="E88" s="11">
        <f t="shared" si="12"/>
        <v>10400</v>
      </c>
      <c r="F88" s="11">
        <f t="shared" si="12"/>
        <v>12872.771146016979</v>
      </c>
      <c r="G88" s="11" t="e">
        <f t="shared" si="12"/>
        <v>#REF!</v>
      </c>
      <c r="H88" s="11" t="e">
        <f t="shared" si="12"/>
        <v>#REF!</v>
      </c>
      <c r="I88" s="39" t="e">
        <f>SUM(I84:I87)</f>
        <v>#REF!</v>
      </c>
    </row>
    <row r="89" spans="1:11" x14ac:dyDescent="0.2">
      <c r="K89" s="17"/>
    </row>
    <row r="91" spans="1:11" x14ac:dyDescent="0.2">
      <c r="B91" s="1" t="s">
        <v>3</v>
      </c>
      <c r="F91" s="1" t="s">
        <v>9</v>
      </c>
    </row>
    <row r="93" spans="1:11" x14ac:dyDescent="0.2">
      <c r="B93" s="1" t="s">
        <v>6</v>
      </c>
      <c r="F93" s="1" t="s">
        <v>8</v>
      </c>
    </row>
    <row r="96" spans="1:11" x14ac:dyDescent="0.2">
      <c r="I96" s="1" t="s">
        <v>264</v>
      </c>
    </row>
  </sheetData>
  <mergeCells count="4">
    <mergeCell ref="A1:H1"/>
    <mergeCell ref="A2:H2"/>
    <mergeCell ref="A51:A52"/>
    <mergeCell ref="A53:A54"/>
  </mergeCells>
  <pageMargins left="0.92" right="0.2" top="0.28000000000000003" bottom="0.26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ПМСП</vt:lpstr>
      <vt:lpstr>стац</vt:lpstr>
      <vt:lpstr>расчет стац</vt:lpstr>
      <vt:lpstr>ПМСП!Заголовки_для_печати</vt:lpstr>
      <vt:lpstr>стац!Заголовки_для_печати</vt:lpstr>
      <vt:lpstr>ПМСП!Область_печати</vt:lpstr>
      <vt:lpstr>'расчет стац'!Область_печати</vt:lpstr>
      <vt:lpstr>стац!Область_печати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2024-01-29T04:03:52Z</cp:lastPrinted>
  <dcterms:created xsi:type="dcterms:W3CDTF">1996-10-08T23:32:33Z</dcterms:created>
  <dcterms:modified xsi:type="dcterms:W3CDTF">2024-01-29T10:06:16Z</dcterms:modified>
</cp:coreProperties>
</file>